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firstSheet="4" activeTab="9"/>
  </bookViews>
  <sheets>
    <sheet name="Changes in equity" sheetId="1" r:id="rId1"/>
    <sheet name="Cash Flow (2)" sheetId="2" r:id="rId2"/>
    <sheet name="Income statement" sheetId="3" r:id="rId3"/>
    <sheet name="Balance sheet" sheetId="4" r:id="rId4"/>
    <sheet name="Note" sheetId="5" r:id="rId5"/>
    <sheet name="Note1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shipping</author>
  </authors>
  <commentList>
    <comment ref="K24" authorId="0">
      <text>
        <r>
          <rPr>
            <sz val="8"/>
            <rFont val="Tahoma"/>
            <family val="0"/>
          </rPr>
          <t xml:space="preserve">amount owing to holding company
</t>
        </r>
      </text>
    </comment>
    <comment ref="K16" authorId="0">
      <text>
        <r>
          <rPr>
            <sz val="8"/>
            <rFont val="Tahoma"/>
            <family val="0"/>
          </rPr>
          <t xml:space="preserve">amount owing by sub
</t>
        </r>
      </text>
    </comment>
    <comment ref="J15" authorId="0">
      <text>
        <r>
          <rPr>
            <sz val="8"/>
            <rFont val="Tahoma"/>
            <family val="0"/>
          </rPr>
          <t xml:space="preserve">provision for taxation
</t>
        </r>
      </text>
    </comment>
    <comment ref="I15" authorId="0">
      <text>
        <r>
          <rPr>
            <sz val="8"/>
            <rFont val="Tahoma"/>
            <family val="0"/>
          </rPr>
          <t xml:space="preserve">provision for taxation
</t>
        </r>
      </text>
    </comment>
  </commentList>
</comments>
</file>

<file path=xl/sharedStrings.xml><?xml version="1.0" encoding="utf-8"?>
<sst xmlns="http://schemas.openxmlformats.org/spreadsheetml/2006/main" count="657" uniqueCount="349">
  <si>
    <t>SUPERCOMAL TECHNOLOGIES BERHAD (197527-H)</t>
  </si>
  <si>
    <t>(Incorporated in Malaysia)</t>
  </si>
  <si>
    <t>Condensed Consolidated Statements of Changes in Equity</t>
  </si>
  <si>
    <t>( Unaudited )</t>
  </si>
  <si>
    <t xml:space="preserve">  Reserve</t>
  </si>
  <si>
    <t xml:space="preserve">   Reserve</t>
  </si>
  <si>
    <t xml:space="preserve"> </t>
  </si>
  <si>
    <t xml:space="preserve">    Share</t>
  </si>
  <si>
    <t>Attributable</t>
  </si>
  <si>
    <t xml:space="preserve"> Attributable</t>
  </si>
  <si>
    <t xml:space="preserve">  Retained</t>
  </si>
  <si>
    <t xml:space="preserve">     Total</t>
  </si>
  <si>
    <t xml:space="preserve">   Capital </t>
  </si>
  <si>
    <t xml:space="preserve"> To Capital</t>
  </si>
  <si>
    <t xml:space="preserve"> To Revenue</t>
  </si>
  <si>
    <t xml:space="preserve">     Profit</t>
  </si>
  <si>
    <t xml:space="preserve">    RM'   000 </t>
  </si>
  <si>
    <t xml:space="preserve">      RM'   000 </t>
  </si>
  <si>
    <t xml:space="preserve">         RM'   000 </t>
  </si>
  <si>
    <t xml:space="preserve">     RM'   000 </t>
  </si>
  <si>
    <t>(cumulative)</t>
  </si>
  <si>
    <t>Dividends</t>
  </si>
  <si>
    <t>Net profit after tax for the period</t>
  </si>
  <si>
    <t>work sheet</t>
  </si>
  <si>
    <t>Condensed Consolidated Cash Flow Statements</t>
  </si>
  <si>
    <t>ended</t>
  </si>
  <si>
    <t xml:space="preserve"> RM ’000</t>
  </si>
  <si>
    <t>Net Profit/(loss) before Tax</t>
  </si>
  <si>
    <t>Adjustment for non-cash flow;-</t>
  </si>
  <si>
    <t>Depreciation of fixed Asset *sheet 12</t>
  </si>
  <si>
    <t>Non-cash items</t>
  </si>
  <si>
    <t>interest  expense     #P/L</t>
  </si>
  <si>
    <t>Non- operating items (which are investing/financing)</t>
  </si>
  <si>
    <t xml:space="preserve">Provision for slow moving stock reversel </t>
  </si>
  <si>
    <t>interest received</t>
  </si>
  <si>
    <t>Operating profit before changes in working capital</t>
  </si>
  <si>
    <t>refer to B/S</t>
  </si>
  <si>
    <t>Changes in Working Capital</t>
  </si>
  <si>
    <t>Net Change in Inventories</t>
  </si>
  <si>
    <t xml:space="preserve">Net Change in Inventories   </t>
  </si>
  <si>
    <t>Net Change in current assets</t>
  </si>
  <si>
    <t>Net Change in current liabilities</t>
  </si>
  <si>
    <t xml:space="preserve">Cash generated from/(used in) operation </t>
  </si>
  <si>
    <t>Tax paid</t>
  </si>
  <si>
    <t>Net cash flow generated from/</t>
  </si>
  <si>
    <t>( used in) operating activities</t>
  </si>
  <si>
    <t>CASH FLOWS FROM INVESTING ACTIVITIES</t>
  </si>
  <si>
    <t>Interest received</t>
  </si>
  <si>
    <t>P/L</t>
  </si>
  <si>
    <t>Purchase of property, plant &amp; equipment</t>
  </si>
  <si>
    <t>Sheet 12</t>
  </si>
  <si>
    <t>Proceed from Disposal of fixed assets</t>
  </si>
  <si>
    <t>Asset Rec</t>
  </si>
  <si>
    <t>Net cash (used in)/generated from investing activities</t>
  </si>
  <si>
    <t>CASH FLOWS FROM FINANCING  ACTIVITIES</t>
  </si>
  <si>
    <t xml:space="preserve">Dividends paid </t>
  </si>
  <si>
    <t xml:space="preserve">Repayment Bank loan &amp; interest </t>
  </si>
  <si>
    <t>Loan B/S</t>
  </si>
  <si>
    <t>Net cash (used in)/generated from financing activities</t>
  </si>
  <si>
    <t>Net change in Cash &amp; Cash Equivalents</t>
  </si>
  <si>
    <t>Cash &amp; Cash Equivalents at beginning of year</t>
  </si>
  <si>
    <t>Cash &amp; Cash Equivalents at end of year</t>
  </si>
  <si>
    <t>worksheet for STB Group  income statements</t>
  </si>
  <si>
    <t>Condensed Consolidated  Income Statements</t>
  </si>
  <si>
    <t xml:space="preserve">Intercompany </t>
  </si>
  <si>
    <t xml:space="preserve">Transaction </t>
  </si>
  <si>
    <t>Note</t>
  </si>
  <si>
    <t xml:space="preserve">Contra out </t>
  </si>
  <si>
    <t xml:space="preserve"> RM ’000 </t>
  </si>
  <si>
    <t xml:space="preserve">from each </t>
  </si>
  <si>
    <t>STB Group</t>
  </si>
  <si>
    <t>STB</t>
  </si>
  <si>
    <t>SAC</t>
  </si>
  <si>
    <t>account</t>
  </si>
  <si>
    <t xml:space="preserve"> Revenue         </t>
  </si>
  <si>
    <t>Cost of Goods Sold</t>
  </si>
  <si>
    <t>Gross Profit</t>
  </si>
  <si>
    <t>rental</t>
  </si>
  <si>
    <t xml:space="preserve">Other Operating Income </t>
  </si>
  <si>
    <t xml:space="preserve">Other Opera Income </t>
  </si>
  <si>
    <t>Administrative expenses</t>
  </si>
  <si>
    <t>Admin expenses</t>
  </si>
  <si>
    <t>Selling and Marketing expenses</t>
  </si>
  <si>
    <t>Sel and Mrkt expen</t>
  </si>
  <si>
    <t>Other Operating  Expenses</t>
  </si>
  <si>
    <t>Other Operat Expen</t>
  </si>
  <si>
    <t>Profit /(Loss) from Operation</t>
  </si>
  <si>
    <t>Finance Costs,net</t>
  </si>
  <si>
    <t>Investing Results</t>
  </si>
  <si>
    <t>Profit/ (Loss) before tax</t>
  </si>
  <si>
    <t xml:space="preserve">Taxation  </t>
  </si>
  <si>
    <t xml:space="preserve">Taxation Provision (current ) </t>
  </si>
  <si>
    <t xml:space="preserve">Profit/(Loss)  after tax      </t>
  </si>
  <si>
    <t>Minority interests</t>
  </si>
  <si>
    <t xml:space="preserve">Net profit for  the period </t>
  </si>
  <si>
    <t xml:space="preserve">EPS - Basic </t>
  </si>
  <si>
    <t>26 (a)</t>
  </si>
  <si>
    <t xml:space="preserve">        - Diluted </t>
  </si>
  <si>
    <t>Note #  :  Other Operating Income / loss.</t>
  </si>
  <si>
    <t>Net Gain from disposal of fixed assets</t>
  </si>
  <si>
    <t xml:space="preserve">Provision  for doubtful debts     </t>
  </si>
  <si>
    <t>no longer required</t>
  </si>
  <si>
    <t>Gains from scrap and other disposal</t>
  </si>
  <si>
    <t xml:space="preserve">Interest Income                     </t>
  </si>
  <si>
    <t>Provision for slow moving stock</t>
  </si>
  <si>
    <t>Gains/ (loss)  from foreign exchange</t>
  </si>
  <si>
    <t xml:space="preserve">Money Claim for Tooling Expenses   </t>
  </si>
  <si>
    <t xml:space="preserve">(note The loss in forex a/c is now  </t>
  </si>
  <si>
    <t>Insurance Claim</t>
  </si>
  <si>
    <t>transfered to administarive a/c)</t>
  </si>
  <si>
    <t xml:space="preserve">         Total Other Incomes    </t>
  </si>
  <si>
    <t>to administarive expenses account)</t>
  </si>
  <si>
    <t xml:space="preserve">            ( Unaudited )</t>
  </si>
  <si>
    <t xml:space="preserve">WORKSHEET  FOR STB GROUP B/S </t>
  </si>
  <si>
    <t>Audited</t>
  </si>
  <si>
    <t xml:space="preserve">  </t>
  </si>
  <si>
    <t>AS  AT END OF</t>
  </si>
  <si>
    <t xml:space="preserve"> CURRENT QUARTER</t>
  </si>
  <si>
    <t>Group</t>
  </si>
  <si>
    <t>Asset</t>
  </si>
  <si>
    <t xml:space="preserve"> RM ’000    </t>
  </si>
  <si>
    <t>Total</t>
  </si>
  <si>
    <t xml:space="preserve">Property, plant  and equipment </t>
  </si>
  <si>
    <t>-</t>
  </si>
  <si>
    <t>Current Assets :-</t>
  </si>
  <si>
    <t xml:space="preserve">   Inventories   </t>
  </si>
  <si>
    <t xml:space="preserve">   Trade  receivables       </t>
  </si>
  <si>
    <t xml:space="preserve">   Other   receivables       </t>
  </si>
  <si>
    <t xml:space="preserve">   Short  term Deposits</t>
  </si>
  <si>
    <t xml:space="preserve">         with a licensed bank</t>
  </si>
  <si>
    <t xml:space="preserve">   Cash at  Bank</t>
  </si>
  <si>
    <t>Current Liabilities:-</t>
  </si>
  <si>
    <t xml:space="preserve">   Trade Payables</t>
  </si>
  <si>
    <t xml:space="preserve">   Other Payables,     </t>
  </si>
  <si>
    <t xml:space="preserve">  and  accrual expenses  </t>
  </si>
  <si>
    <t xml:space="preserve">   Taxation liability current period           </t>
  </si>
  <si>
    <t xml:space="preserve">   Long term loan -current portion</t>
  </si>
  <si>
    <t>Net Current Assets</t>
  </si>
  <si>
    <t>Shareholders’ Fund:-</t>
  </si>
  <si>
    <t xml:space="preserve"> Share Capital     </t>
  </si>
  <si>
    <t xml:space="preserve"> Reserves -Share Premium   </t>
  </si>
  <si>
    <t xml:space="preserve">                   -Revaluation Reserve</t>
  </si>
  <si>
    <t xml:space="preserve">                   -Retained Profit</t>
  </si>
  <si>
    <t>DEFERRED LIABILITIES</t>
  </si>
  <si>
    <t xml:space="preserve">Long Term Borrowings </t>
  </si>
  <si>
    <t>Deferred Taxation</t>
  </si>
  <si>
    <t>Net tangible assets per share (RM)</t>
  </si>
  <si>
    <t xml:space="preserve">   </t>
  </si>
  <si>
    <t xml:space="preserve">   The Condensed Consolidated Balance Sheet should be read in conjunction with Annual</t>
  </si>
  <si>
    <t xml:space="preserve">SUPERCOMAL TECHNOLOGIES BERHAD </t>
  </si>
  <si>
    <t xml:space="preserve">     Company  No:  197527-H </t>
  </si>
  <si>
    <t xml:space="preserve">     (Incorporated In Malaysia )</t>
  </si>
  <si>
    <t>NOTES TO THE INTERIM FINANCIAL REPORT</t>
  </si>
  <si>
    <r>
      <t xml:space="preserve">1 </t>
    </r>
    <r>
      <rPr>
        <b/>
        <sz val="10"/>
        <rFont val="Arial"/>
        <family val="0"/>
      </rPr>
      <t>Accounting  Policies</t>
    </r>
  </si>
  <si>
    <t xml:space="preserve">  The financial report is unaudited and has been prepared in accordance with MASB 26, Interim</t>
  </si>
  <si>
    <t xml:space="preserve">  Requirements and should be read in conjunction with the audited financial statements of the </t>
  </si>
  <si>
    <r>
      <t xml:space="preserve">2. </t>
    </r>
    <r>
      <rPr>
        <b/>
        <sz val="10"/>
        <rFont val="Arial"/>
        <family val="0"/>
      </rPr>
      <t>Qualification of Preceding Annual Financial Statements</t>
    </r>
  </si>
  <si>
    <r>
      <t xml:space="preserve">3 </t>
    </r>
    <r>
      <rPr>
        <b/>
        <sz val="10"/>
        <rFont val="Arial"/>
        <family val="0"/>
      </rPr>
      <t xml:space="preserve"> Seasonal or Cyclical Factors.</t>
    </r>
    <r>
      <rPr>
        <sz val="10"/>
        <rFont val="Arial"/>
        <family val="0"/>
      </rPr>
      <t xml:space="preserve"> </t>
    </r>
  </si>
  <si>
    <r>
      <t xml:space="preserve">4  </t>
    </r>
    <r>
      <rPr>
        <b/>
        <sz val="10"/>
        <rFont val="Arial"/>
        <family val="0"/>
      </rPr>
      <t xml:space="preserve">Unusual Material Event </t>
    </r>
  </si>
  <si>
    <r>
      <t>5</t>
    </r>
    <r>
      <rPr>
        <b/>
        <sz val="10"/>
        <rFont val="Arial"/>
        <family val="0"/>
      </rPr>
      <t xml:space="preserve">  Material Change In Estimates</t>
    </r>
  </si>
  <si>
    <t xml:space="preserve">  There were no changes in estimates which materially effect the current interim period.</t>
  </si>
  <si>
    <r>
      <t xml:space="preserve">6  </t>
    </r>
    <r>
      <rPr>
        <b/>
        <sz val="10"/>
        <rFont val="Arial"/>
        <family val="0"/>
      </rPr>
      <t>Changes in Debt and Equity Securities</t>
    </r>
  </si>
  <si>
    <t xml:space="preserve">  There were no issuances, cancellations, repurchases, resale and repayments of  debt and   </t>
  </si>
  <si>
    <t xml:space="preserve">  equity securities during the current financial period.</t>
  </si>
  <si>
    <r>
      <t xml:space="preserve">8 </t>
    </r>
    <r>
      <rPr>
        <b/>
        <sz val="10"/>
        <rFont val="Arial"/>
        <family val="0"/>
      </rPr>
      <t xml:space="preserve">Segmental Reporting.  </t>
    </r>
  </si>
  <si>
    <t xml:space="preserve">     </t>
  </si>
  <si>
    <t xml:space="preserve">  No segmental analysis is prepared as the Group is primarily operates in the manufacturing of </t>
  </si>
  <si>
    <t xml:space="preserve">  wire and cables for electronic devices.</t>
  </si>
  <si>
    <r>
      <t xml:space="preserve">9 </t>
    </r>
    <r>
      <rPr>
        <b/>
        <sz val="10"/>
        <rFont val="Arial"/>
        <family val="0"/>
      </rPr>
      <t xml:space="preserve">Valuations of Property, Plant and Equipment. </t>
    </r>
  </si>
  <si>
    <t xml:space="preserve">  Not applicable as the Group did not revalue its property, plant and equipment during the current  </t>
  </si>
  <si>
    <t xml:space="preserve">  financial period.</t>
  </si>
  <si>
    <r>
      <t xml:space="preserve">10 </t>
    </r>
    <r>
      <rPr>
        <b/>
        <sz val="10"/>
        <rFont val="Arial"/>
        <family val="0"/>
      </rPr>
      <t>Material Subsequent Events .</t>
    </r>
    <r>
      <rPr>
        <sz val="10"/>
        <rFont val="Arial"/>
        <family val="0"/>
      </rPr>
      <t xml:space="preserve">  </t>
    </r>
  </si>
  <si>
    <t xml:space="preserve">  There are no material events subsequent to the end of the period reported  which have not been </t>
  </si>
  <si>
    <t xml:space="preserve">  reflected in the financial report.</t>
  </si>
  <si>
    <r>
      <t>11</t>
    </r>
    <r>
      <rPr>
        <b/>
        <sz val="10"/>
        <rFont val="Arial"/>
        <family val="0"/>
      </rPr>
      <t xml:space="preserve"> Changes in the Composition of The Group.</t>
    </r>
    <r>
      <rPr>
        <sz val="10"/>
        <rFont val="Arial"/>
        <family val="0"/>
      </rPr>
      <t xml:space="preserve">  </t>
    </r>
  </si>
  <si>
    <r>
      <t xml:space="preserve">12  </t>
    </r>
    <r>
      <rPr>
        <b/>
        <sz val="10"/>
        <rFont val="Arial"/>
        <family val="0"/>
      </rPr>
      <t xml:space="preserve">Contingent Liabilities and Contingent  Assets . </t>
    </r>
    <r>
      <rPr>
        <sz val="10"/>
        <rFont val="Arial"/>
        <family val="0"/>
      </rPr>
      <t xml:space="preserve"> </t>
    </r>
  </si>
  <si>
    <r>
      <t xml:space="preserve">13  </t>
    </r>
    <r>
      <rPr>
        <b/>
        <sz val="10"/>
        <rFont val="Arial"/>
        <family val="0"/>
      </rPr>
      <t>Capital Commitments.</t>
    </r>
    <r>
      <rPr>
        <sz val="10"/>
        <rFont val="Arial"/>
        <family val="0"/>
      </rPr>
      <t xml:space="preserve">  </t>
    </r>
  </si>
  <si>
    <t xml:space="preserve">Additional Information Required By KLSE Listing Requirements </t>
  </si>
  <si>
    <r>
      <t xml:space="preserve">14  </t>
    </r>
    <r>
      <rPr>
        <b/>
        <sz val="10"/>
        <rFont val="Arial"/>
        <family val="0"/>
      </rPr>
      <t>Review of  Performance.</t>
    </r>
    <r>
      <rPr>
        <sz val="10"/>
        <rFont val="Arial"/>
        <family val="0"/>
      </rPr>
      <t xml:space="preserve">  </t>
    </r>
  </si>
  <si>
    <r>
      <t xml:space="preserve">15 </t>
    </r>
    <r>
      <rPr>
        <b/>
        <sz val="10"/>
        <rFont val="Arial"/>
        <family val="0"/>
      </rPr>
      <t>Comparison with Preceding Quarter’s Result</t>
    </r>
    <r>
      <rPr>
        <sz val="10"/>
        <rFont val="Arial"/>
        <family val="0"/>
      </rPr>
      <t xml:space="preserve">.  </t>
    </r>
  </si>
  <si>
    <r>
      <t xml:space="preserve">16 </t>
    </r>
    <r>
      <rPr>
        <b/>
        <sz val="10"/>
        <rFont val="Arial"/>
        <family val="0"/>
      </rPr>
      <t>Prospects For The Financial  Year</t>
    </r>
    <r>
      <rPr>
        <sz val="10"/>
        <rFont val="Arial"/>
        <family val="0"/>
      </rPr>
      <t xml:space="preserve">  </t>
    </r>
  </si>
  <si>
    <r>
      <t xml:space="preserve">17 </t>
    </r>
    <r>
      <rPr>
        <b/>
        <sz val="10"/>
        <rFont val="Arial"/>
        <family val="0"/>
      </rPr>
      <t xml:space="preserve">Profit Forecast or  Guarantee. </t>
    </r>
    <r>
      <rPr>
        <sz val="10"/>
        <rFont val="Arial"/>
        <family val="0"/>
      </rPr>
      <t xml:space="preserve"> </t>
    </r>
  </si>
  <si>
    <r>
      <t xml:space="preserve">18 </t>
    </r>
    <r>
      <rPr>
        <b/>
        <sz val="10"/>
        <rFont val="Arial"/>
        <family val="0"/>
      </rPr>
      <t>Taxation</t>
    </r>
  </si>
  <si>
    <t xml:space="preserve">   Taxation comprises the following-:</t>
  </si>
  <si>
    <t xml:space="preserve">                Individual Quarter</t>
  </si>
  <si>
    <t xml:space="preserve">                         Cumulative Quarter</t>
  </si>
  <si>
    <t xml:space="preserve">  Estimate tax expenses</t>
  </si>
  <si>
    <t xml:space="preserve">  (Under)/Overprovision in prior year</t>
  </si>
  <si>
    <t xml:space="preserve">  Transfer to/(from) deferred taxation</t>
  </si>
  <si>
    <r>
      <t>19</t>
    </r>
    <r>
      <rPr>
        <b/>
        <sz val="10"/>
        <rFont val="Arial"/>
        <family val="0"/>
      </rPr>
      <t xml:space="preserve"> Profits/(Losses) on Sale of Unquoted Investments and /(or) Properties </t>
    </r>
  </si>
  <si>
    <t xml:space="preserve">  There were no sales of unquoted investments or properties during the financial period under review.</t>
  </si>
  <si>
    <r>
      <t>20</t>
    </r>
    <r>
      <rPr>
        <b/>
        <sz val="10"/>
        <rFont val="Arial"/>
        <family val="0"/>
      </rPr>
      <t xml:space="preserve"> Quoted Securities and Investments.</t>
    </r>
  </si>
  <si>
    <t xml:space="preserve">  There were no purchases or disposals of quoted securities during the financial period under review</t>
  </si>
  <si>
    <t xml:space="preserve">  and there were no investments in quoted shares as at the end of the reporting period.</t>
  </si>
  <si>
    <r>
      <t xml:space="preserve">21 </t>
    </r>
    <r>
      <rPr>
        <b/>
        <sz val="10"/>
        <rFont val="Arial"/>
        <family val="0"/>
      </rPr>
      <t>Corporate Proposals</t>
    </r>
    <r>
      <rPr>
        <sz val="10"/>
        <rFont val="Arial"/>
        <family val="0"/>
      </rPr>
      <t xml:space="preserve"> </t>
    </r>
  </si>
  <si>
    <r>
      <t xml:space="preserve">22 </t>
    </r>
    <r>
      <rPr>
        <b/>
        <sz val="10"/>
        <rFont val="Arial"/>
        <family val="0"/>
      </rPr>
      <t>Borrowings and Debts Securities</t>
    </r>
    <r>
      <rPr>
        <sz val="10"/>
        <rFont val="Arial"/>
        <family val="0"/>
      </rPr>
      <t xml:space="preserve">  </t>
    </r>
  </si>
  <si>
    <t>`</t>
  </si>
  <si>
    <t xml:space="preserve">       Nature Of Borrowings</t>
  </si>
  <si>
    <t>Short Term Borrowings:-</t>
  </si>
  <si>
    <t xml:space="preserve"> Amount in  RM.                     </t>
  </si>
  <si>
    <t>(Payable Within 12 Months)</t>
  </si>
  <si>
    <t>(a) Portion  of Long Term Loans</t>
  </si>
  <si>
    <t xml:space="preserve"> Secured  Via Debenture Corporate Guarantee</t>
  </si>
  <si>
    <t>Long Term Borrowings:-</t>
  </si>
  <si>
    <t xml:space="preserve"> of Supercomal Technologies Berhad. </t>
  </si>
  <si>
    <t>(Payable After 12 Months)</t>
  </si>
  <si>
    <t xml:space="preserve">(b) Portion of Long Term Loans </t>
  </si>
  <si>
    <t>due</t>
  </si>
  <si>
    <t xml:space="preserve"> of Supercomal Technologies Berhad and the </t>
  </si>
  <si>
    <t xml:space="preserve"> First Legal Charges, On a Landed Property  </t>
  </si>
  <si>
    <t xml:space="preserve"> held under HS(D) 2807/95. PT30511 Mukim</t>
  </si>
  <si>
    <t xml:space="preserve"> of Sungai Petani, Daerah Kuala Muda, Kedah</t>
  </si>
  <si>
    <r>
      <t xml:space="preserve">23 </t>
    </r>
    <r>
      <rPr>
        <b/>
        <sz val="10"/>
        <rFont val="Arial"/>
        <family val="0"/>
      </rPr>
      <t>Off Balance Sheet Financial Instruments.</t>
    </r>
    <r>
      <rPr>
        <sz val="10"/>
        <rFont val="Arial"/>
        <family val="0"/>
      </rPr>
      <t xml:space="preserve">   </t>
    </r>
  </si>
  <si>
    <t xml:space="preserve">  There was no off balance sheet financial instrument utilised as at the date of this announcement.</t>
  </si>
  <si>
    <r>
      <t xml:space="preserve">24 </t>
    </r>
    <r>
      <rPr>
        <b/>
        <sz val="10"/>
        <rFont val="Arial"/>
        <family val="0"/>
      </rPr>
      <t>Changes in Material Litigation.</t>
    </r>
    <r>
      <rPr>
        <sz val="10"/>
        <rFont val="Arial"/>
        <family val="0"/>
      </rPr>
      <t xml:space="preserve">  </t>
    </r>
  </si>
  <si>
    <t xml:space="preserve">  There was no material litigation pending on the date of this announcement.</t>
  </si>
  <si>
    <t xml:space="preserve">The Group and The Company </t>
  </si>
  <si>
    <t xml:space="preserve">     RM</t>
  </si>
  <si>
    <t>000</t>
  </si>
  <si>
    <t xml:space="preserve"> 1,012.5</t>
  </si>
  <si>
    <t xml:space="preserve">   2,025.0</t>
  </si>
  <si>
    <r>
      <t xml:space="preserve">26 </t>
    </r>
    <r>
      <rPr>
        <b/>
        <sz val="10"/>
        <rFont val="Arial"/>
        <family val="0"/>
      </rPr>
      <t>Earnings Per Share (EPS)</t>
    </r>
  </si>
  <si>
    <r>
      <t xml:space="preserve">(a)   </t>
    </r>
    <r>
      <rPr>
        <b/>
        <sz val="10"/>
        <rFont val="Arial"/>
        <family val="0"/>
      </rPr>
      <t>Basic EPS</t>
    </r>
  </si>
  <si>
    <t xml:space="preserve">    Weighted average number of ordinary</t>
  </si>
  <si>
    <t xml:space="preserve">    shares</t>
  </si>
  <si>
    <t xml:space="preserve">    Basic EPS (sen)</t>
  </si>
  <si>
    <r>
      <t xml:space="preserve">(b) </t>
    </r>
    <r>
      <rPr>
        <b/>
        <sz val="10"/>
        <rFont val="Arial"/>
        <family val="0"/>
      </rPr>
      <t xml:space="preserve"> Fully diluted EPS</t>
    </r>
  </si>
  <si>
    <r>
      <t xml:space="preserve">27 </t>
    </r>
    <r>
      <rPr>
        <b/>
        <sz val="10"/>
        <rFont val="Arial"/>
        <family val="0"/>
      </rPr>
      <t xml:space="preserve">Authorisation for Issue </t>
    </r>
  </si>
  <si>
    <t xml:space="preserve">  The interim financial statements were authorised for issue by the Board of Directors in accordance</t>
  </si>
  <si>
    <t>#+19862.08</t>
  </si>
  <si>
    <t>Check point:-</t>
  </si>
  <si>
    <t xml:space="preserve">                 Final tax exempt dividend of  </t>
  </si>
  <si>
    <t xml:space="preserve">                 5 sen per ordinary share, 2002</t>
  </si>
  <si>
    <t xml:space="preserve">                 Special tax exempt dividend of</t>
  </si>
  <si>
    <t xml:space="preserve">                 5 sen per ordinary share,  2002</t>
  </si>
  <si>
    <r>
      <t xml:space="preserve">25 </t>
    </r>
    <r>
      <rPr>
        <b/>
        <sz val="10"/>
        <rFont val="Arial"/>
        <family val="0"/>
      </rPr>
      <t>Dividends Paid</t>
    </r>
  </si>
  <si>
    <t xml:space="preserve">  There is no contingent liability and contingent asset for the Group for the current and financial  </t>
  </si>
  <si>
    <t xml:space="preserve">  year-to-date.</t>
  </si>
  <si>
    <t xml:space="preserve">  There was no change in the composition of the Group during the financial period under review. </t>
  </si>
  <si>
    <t xml:space="preserve">  There was no unusual material event during the quarter.</t>
  </si>
  <si>
    <t xml:space="preserve">  The auditors' report of the preceding annual financial statements was not subject to any qualification.</t>
  </si>
  <si>
    <t xml:space="preserve">  The business operations of the Group were not materially affected by any seasonal or cyclical factors</t>
  </si>
  <si>
    <t xml:space="preserve"> The Condensed Consolidated Statements of Changes in Equity  should be read in </t>
  </si>
  <si>
    <t xml:space="preserve">The Condensed Consolidated  Cash Flow Statements should be read in conjunction with </t>
  </si>
  <si>
    <t>26 (b)</t>
  </si>
  <si>
    <t xml:space="preserve">                           Cumulative Quarter ended</t>
  </si>
  <si>
    <t xml:space="preserve">The Condensed Consolidated  Income Statements should be read in conjunction with </t>
  </si>
  <si>
    <t>Condensed Consolidated Balance Sheets</t>
  </si>
  <si>
    <t>As At End Of</t>
  </si>
  <si>
    <t xml:space="preserve"> Current Quarter</t>
  </si>
  <si>
    <t>Financial Year End</t>
  </si>
  <si>
    <t xml:space="preserve">As At Preceding </t>
  </si>
  <si>
    <t xml:space="preserve">  The accounting policies adopted in the interim financial report are consistent with those adopted</t>
  </si>
  <si>
    <r>
      <t xml:space="preserve">7  </t>
    </r>
    <r>
      <rPr>
        <b/>
        <sz val="10"/>
        <rFont val="Arial"/>
        <family val="0"/>
      </rPr>
      <t>Dividends Paid</t>
    </r>
    <r>
      <rPr>
        <sz val="10"/>
        <rFont val="Arial"/>
        <family val="0"/>
      </rPr>
      <t xml:space="preserve">   </t>
    </r>
  </si>
  <si>
    <t xml:space="preserve">  especially the MNCs. Market conditions will remain competitive for the rest of the year and</t>
  </si>
  <si>
    <t xml:space="preserve">  Group for the current financial year should be satisfatory.</t>
  </si>
  <si>
    <t xml:space="preserve"> Total</t>
  </si>
  <si>
    <t xml:space="preserve">  Group borrowings as at the end of the reporting period are as follows-</t>
  </si>
  <si>
    <t xml:space="preserve">  Dividend declared and paid:</t>
  </si>
  <si>
    <t xml:space="preserve">  Not applicable.</t>
  </si>
  <si>
    <t>Balance as of January 1, 2003</t>
  </si>
  <si>
    <t>EPS - Basic (sen)</t>
  </si>
  <si>
    <t xml:space="preserve">     Net profit attributable to shareholder</t>
  </si>
  <si>
    <t>Net (loss)/ gain from disposal of fixed assets</t>
  </si>
  <si>
    <t xml:space="preserve">  barring  any unforeseen circumstances, the Board is optimistic that the results of  the </t>
  </si>
  <si>
    <t xml:space="preserve">  There was no profit forecast or guarantee  made during the financial period under review.</t>
  </si>
  <si>
    <t>Net loss after tax for the period</t>
  </si>
  <si>
    <t>Balance as of January 1, 2004</t>
  </si>
  <si>
    <t xml:space="preserve"> conjunction with  the Annual Financial Report for the year ended December 31, 2003.</t>
  </si>
  <si>
    <t xml:space="preserve">Net profit/ (loss) for  the period </t>
  </si>
  <si>
    <t>the Annual Financial Report for the year ended December 31, 2003.</t>
  </si>
  <si>
    <t xml:space="preserve">  31/12/2003</t>
  </si>
  <si>
    <t xml:space="preserve">    Audited Financial Statement of the Group for the year ended December 31, 2003.</t>
  </si>
  <si>
    <t>Quarterly Report On Consolidated Results</t>
  </si>
  <si>
    <t xml:space="preserve">  Group for the year ended December 31, 2003.</t>
  </si>
  <si>
    <t xml:space="preserve">  in the annual financial statements for the year ended December 31, 2003 except for the change in</t>
  </si>
  <si>
    <t xml:space="preserve">  accounting policy set out as below:-</t>
  </si>
  <si>
    <t xml:space="preserve">  The Group adopted MASB 25 Income Taxes which involves a change in </t>
  </si>
  <si>
    <t xml:space="preserve">  accounting policy. MASB Standard 25 Income Taxes now requires deferred tax </t>
  </si>
  <si>
    <t xml:space="preserve">  assets and liabilities to be provided in full, using the liability method, on temporary </t>
  </si>
  <si>
    <t xml:space="preserve">  differences arising between the tax bases of assets and liabilities and their carrying </t>
  </si>
  <si>
    <t xml:space="preserve">  amounts in the financial statements. The principal temporary differences arise from </t>
  </si>
  <si>
    <t xml:space="preserve">  depreciation on property, plant and equipment, revaluation of certain non-current </t>
  </si>
  <si>
    <t xml:space="preserve">  assets, provision for bad debts and tax losses and capital allowances carried </t>
  </si>
  <si>
    <t xml:space="preserve">  forward. Deferred tax assets are recognised to the extent that it is probable that </t>
  </si>
  <si>
    <t xml:space="preserve">  future taxable profits will be available against which the temporary differences can </t>
  </si>
  <si>
    <t xml:space="preserve">  be utilised.  </t>
  </si>
  <si>
    <t xml:space="preserve">  This standard requires retrospective application. There is no financial effect of this </t>
  </si>
  <si>
    <t xml:space="preserve">  change in accounting policy in the current quarter and the effects to the prior years </t>
  </si>
  <si>
    <t xml:space="preserve">  are as follows:-</t>
  </si>
  <si>
    <t xml:space="preserve">      - Decrease in revaluation reserve</t>
  </si>
  <si>
    <t xml:space="preserve">  Balance Sheet as at December 31, 2003             </t>
  </si>
  <si>
    <t xml:space="preserve">      - Increase in deferred tax liabilities</t>
  </si>
  <si>
    <t xml:space="preserve">      - Increase in retained profits</t>
  </si>
  <si>
    <t>RM</t>
  </si>
  <si>
    <t xml:space="preserve">  The following notes explain the events and transactions that are significant to an </t>
  </si>
  <si>
    <t xml:space="preserve">  understanding of the changes in the financial position and performance of the </t>
  </si>
  <si>
    <t xml:space="preserve">  Group since the financial year ended December 31, 2003</t>
  </si>
  <si>
    <t xml:space="preserve">  production of the abovementioned products will be exempted from income tax for a period of </t>
  </si>
  <si>
    <t xml:space="preserve">  Ministry of International Trade and Industry.</t>
  </si>
  <si>
    <t xml:space="preserve">                 5 sen per ordinary share, 2003</t>
  </si>
  <si>
    <t xml:space="preserve">  '1,012.5</t>
  </si>
  <si>
    <t xml:space="preserve">      ten (10) ordinary shares of par value RM 0.10 each in the share capital of the Company</t>
  </si>
  <si>
    <t xml:space="preserve">      ("Proposed Share Split")</t>
  </si>
  <si>
    <t xml:space="preserve">  Current quarter  taxation payable</t>
  </si>
  <si>
    <t xml:space="preserve">  Under this incentive, 70% of that subsidiary company's statutory income derived from the sales and</t>
  </si>
  <si>
    <t xml:space="preserve">  five years commencing from the production day which has been fixed as August 1, 2000 by the</t>
  </si>
  <si>
    <t>For The Quarter Ended June 30, 2004</t>
  </si>
  <si>
    <t xml:space="preserve">Current 6 months ended 30.06.04 </t>
  </si>
  <si>
    <t>Balance as of June 30, 2004</t>
  </si>
  <si>
    <t>Preceding Year's  6 months ended 30.06.03</t>
  </si>
  <si>
    <t>Balance as of June 30, 2003</t>
  </si>
  <si>
    <t>For The Quarter's Ended June 30, 2004</t>
  </si>
  <si>
    <t>6 month</t>
  </si>
  <si>
    <t>30/06/2004</t>
  </si>
  <si>
    <t>30/06/2003</t>
  </si>
  <si>
    <t>For The Period Ended June 30, 2004</t>
  </si>
  <si>
    <t xml:space="preserve">  30.06.2004</t>
  </si>
  <si>
    <t xml:space="preserve">  30.06.2003</t>
  </si>
  <si>
    <t xml:space="preserve">                         Second  Quarter ended </t>
  </si>
  <si>
    <t>Period 1.1.04-30.06.04</t>
  </si>
  <si>
    <t xml:space="preserve">   Bank Borrowings</t>
  </si>
  <si>
    <t>loss/(gain) disposal of FA</t>
  </si>
  <si>
    <t>Bad debt written-off</t>
  </si>
  <si>
    <t>Proceeds from utilisation of BA</t>
  </si>
  <si>
    <t xml:space="preserve">  30.6.2004</t>
  </si>
  <si>
    <t xml:space="preserve">  30.6.2003</t>
  </si>
  <si>
    <t xml:space="preserve">  The corporate proposals announced but not completed as at August 27, 2004 are as follows:</t>
  </si>
  <si>
    <t xml:space="preserve">  a. Proposed Share Split of every one (1) existing ordinary shares of par value of RM 1.00 into</t>
  </si>
  <si>
    <t xml:space="preserve">  with a resolution of the directors on August 27, 2004.</t>
  </si>
  <si>
    <t>QUARTERLY  REPORT FOR THE FINANCIAL PERIOD ENDED JUNE 30, 2004</t>
  </si>
  <si>
    <t xml:space="preserve">  No devidend was paid for the current financial period ended 30 June, 2004.</t>
  </si>
  <si>
    <t xml:space="preserve">  There were no commitment for purchase of property, plant  and equipment as at June 30, 2004.</t>
  </si>
  <si>
    <t>(Loss)/Profit before tax</t>
  </si>
  <si>
    <t>(Loss)/Profit from Operation</t>
  </si>
  <si>
    <t xml:space="preserve">  financial reporting and paragraph 9.22 of the Bursa Malaysia Listing</t>
  </si>
  <si>
    <t xml:space="preserve">  For the quarter under review, the group posted a loss after tax of about RM443,000 as compared to</t>
  </si>
  <si>
    <t xml:space="preserve">  RM481,000 in the preceding year's quarter.The revenue has also dropped to </t>
  </si>
  <si>
    <t xml:space="preserve">  RM10,731,000 as compare to the preceding year's quarter of RM12,921,000, a drop of 17%.</t>
  </si>
  <si>
    <t xml:space="preserve">  This is mainly due to depleting overseas orders especially for our consumer</t>
  </si>
  <si>
    <t xml:space="preserve">   electronic products and high tech LAN cables.</t>
  </si>
  <si>
    <t xml:space="preserve">  The Group posted a loss after tax of RM443,000 as compared to the net profit of RM903,000 </t>
  </si>
  <si>
    <t xml:space="preserve">  in the preceding quarter. The loss incurred was mainly due to decrease in sales order from the</t>
  </si>
  <si>
    <t xml:space="preserve">  overseas markets especially for our consumer electronic products and high tech LAN Cables.</t>
  </si>
  <si>
    <t xml:space="preserve">  In year 2004, the Group has intensified its effort to procure more orders from overseas customers,</t>
  </si>
  <si>
    <t xml:space="preserve">  The Group's income tax for the quarter under review reflects only those interests received from short term </t>
  </si>
  <si>
    <t xml:space="preserve">   deposits and an effective tax rate which is lower than the statutory income tax rate due mainly to the   </t>
  </si>
  <si>
    <t xml:space="preserve"> pioneer status granted by the Ministry of International Trade and Industry to its subsidiary company for the </t>
  </si>
  <si>
    <t xml:space="preserve">  production and sales ofcables and wires for electronics devices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</si>
</sst>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&quot;RM:&quot;\ #,##0_-;&quot;RM:&quot;\ #,##0\-"/>
    <numFmt numFmtId="179" formatCode="&quot;RM:&quot;\ #,##0_-;[Red]&quot;RM:&quot;\ #,##0\-"/>
    <numFmt numFmtId="180" formatCode="&quot;RM:&quot;\ #,##0.00_-;&quot;RM:&quot;\ #,##0.00\-"/>
    <numFmt numFmtId="181" formatCode="&quot;RM:&quot;\ #,##0.00_-;[Red]&quot;RM:&quot;\ #,##0.00\-"/>
    <numFmt numFmtId="182" formatCode="_-&quot;RM:&quot;\ * #,##0_-;_-&quot;RM:&quot;\ * #,##0\-;_-&quot;RM:&quot;\ * &quot;-&quot;_-;_-@_-"/>
    <numFmt numFmtId="183" formatCode="_-* #,##0_-;_-* #,##0\-;_-* &quot;-&quot;_-;_-@_-"/>
    <numFmt numFmtId="184" formatCode="_-&quot;RM:&quot;\ * #,##0.00_-;_-&quot;RM:&quot;\ * #,##0.00\-;_-&quot;RM:&quot;\ * &quot;-&quot;??_-;_-@_-"/>
    <numFmt numFmtId="185" formatCode="_-* #,##0.00_-;_-* #,##0.00\-;_-* &quot;-&quot;??_-;_-@_-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0.0"/>
    <numFmt numFmtId="194" formatCode="#,##0.0"/>
    <numFmt numFmtId="195" formatCode="_(* #,##0.0_);_(* \(#,##0.0\);_(* &quot;-&quot;_);_(@_)"/>
    <numFmt numFmtId="196" formatCode="0.0%"/>
    <numFmt numFmtId="197" formatCode="0.000%"/>
    <numFmt numFmtId="198" formatCode="0.0000%"/>
    <numFmt numFmtId="199" formatCode="0.00000%"/>
    <numFmt numFmtId="200" formatCode="0.00_);\(0.00\)"/>
    <numFmt numFmtId="201" formatCode="0.000_);\(0.000\)"/>
    <numFmt numFmtId="202" formatCode="0.0_);\(0.0\)"/>
    <numFmt numFmtId="203" formatCode="0_);\(0\)"/>
    <numFmt numFmtId="204" formatCode="_(* #,##0.00_);_(* \(#,##0.00\);_(* &quot;-&quot;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8"/>
      <name val="Tahoma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200" fontId="0" fillId="0" borderId="0" xfId="0" applyAlignment="1">
      <alignment/>
    </xf>
    <xf numFmtId="200" fontId="4" fillId="0" borderId="0" xfId="0" applyFont="1" applyAlignment="1">
      <alignment/>
    </xf>
    <xf numFmtId="200" fontId="1" fillId="0" borderId="0" xfId="0" applyFont="1" applyAlignment="1">
      <alignment/>
    </xf>
    <xf numFmtId="187" fontId="0" fillId="0" borderId="0" xfId="0" applyNumberFormat="1" applyAlignment="1">
      <alignment/>
    </xf>
    <xf numFmtId="200" fontId="6" fillId="0" borderId="0" xfId="0" applyFont="1" applyAlignment="1">
      <alignment/>
    </xf>
    <xf numFmtId="200" fontId="1" fillId="0" borderId="0" xfId="0" applyFont="1" applyAlignment="1">
      <alignment/>
    </xf>
    <xf numFmtId="200" fontId="0" fillId="0" borderId="0" xfId="0" applyFont="1" applyAlignment="1">
      <alignment/>
    </xf>
    <xf numFmtId="200" fontId="0" fillId="0" borderId="0" xfId="0" applyFont="1" applyAlignment="1" quotePrefix="1">
      <alignment/>
    </xf>
    <xf numFmtId="200" fontId="1" fillId="0" borderId="1" xfId="0" applyFont="1" applyBorder="1" applyAlignment="1">
      <alignment/>
    </xf>
    <xf numFmtId="200" fontId="0" fillId="0" borderId="2" xfId="0" applyFont="1" applyBorder="1" applyAlignment="1">
      <alignment/>
    </xf>
    <xf numFmtId="200" fontId="0" fillId="0" borderId="3" xfId="0" applyFont="1" applyBorder="1" applyAlignment="1">
      <alignment/>
    </xf>
    <xf numFmtId="200" fontId="0" fillId="0" borderId="1" xfId="0" applyFont="1" applyBorder="1" applyAlignment="1">
      <alignment/>
    </xf>
    <xf numFmtId="200" fontId="0" fillId="0" borderId="4" xfId="0" applyFont="1" applyBorder="1" applyAlignment="1">
      <alignment/>
    </xf>
    <xf numFmtId="200" fontId="0" fillId="0" borderId="5" xfId="0" applyFont="1" applyBorder="1" applyAlignment="1">
      <alignment/>
    </xf>
    <xf numFmtId="200" fontId="0" fillId="0" borderId="0" xfId="0" applyFont="1" applyBorder="1" applyAlignment="1">
      <alignment/>
    </xf>
    <xf numFmtId="187" fontId="0" fillId="0" borderId="4" xfId="15" applyNumberFormat="1" applyFont="1" applyBorder="1" applyAlignment="1">
      <alignment horizontal="center"/>
    </xf>
    <xf numFmtId="186" fontId="0" fillId="0" borderId="0" xfId="15" applyNumberFormat="1" applyFont="1" applyAlignment="1">
      <alignment/>
    </xf>
    <xf numFmtId="41" fontId="0" fillId="0" borderId="0" xfId="15" applyFont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Font="1" applyBorder="1" applyAlignment="1">
      <alignment/>
    </xf>
    <xf numFmtId="200" fontId="1" fillId="0" borderId="4" xfId="0" applyFont="1" applyBorder="1" applyAlignment="1">
      <alignment/>
    </xf>
    <xf numFmtId="200" fontId="0" fillId="0" borderId="0" xfId="0" applyBorder="1" applyAlignment="1">
      <alignment/>
    </xf>
    <xf numFmtId="200" fontId="5" fillId="0" borderId="0" xfId="0" applyFont="1" applyBorder="1" applyAlignment="1">
      <alignment horizontal="center"/>
    </xf>
    <xf numFmtId="200" fontId="8" fillId="0" borderId="0" xfId="0" applyFont="1" applyBorder="1" applyAlignment="1" quotePrefix="1">
      <alignment horizontal="center"/>
    </xf>
    <xf numFmtId="200" fontId="8" fillId="0" borderId="0" xfId="0" applyFont="1" applyBorder="1" applyAlignment="1">
      <alignment horizontal="center"/>
    </xf>
    <xf numFmtId="187" fontId="0" fillId="0" borderId="0" xfId="15" applyNumberFormat="1" applyFont="1" applyBorder="1" applyAlignment="1">
      <alignment horizontal="left"/>
    </xf>
    <xf numFmtId="187" fontId="0" fillId="0" borderId="0" xfId="0" applyNumberFormat="1" applyFont="1" applyBorder="1" applyAlignment="1">
      <alignment/>
    </xf>
    <xf numFmtId="200" fontId="1" fillId="0" borderId="0" xfId="0" applyFont="1" applyAlignment="1" quotePrefix="1">
      <alignment horizontal="center"/>
    </xf>
    <xf numFmtId="187" fontId="0" fillId="0" borderId="0" xfId="15" applyNumberFormat="1" applyFont="1" applyBorder="1" applyAlignment="1">
      <alignment/>
    </xf>
    <xf numFmtId="3" fontId="0" fillId="0" borderId="4" xfId="0" applyNumberFormat="1" applyFont="1" applyBorder="1" applyAlignment="1" quotePrefix="1">
      <alignment/>
    </xf>
    <xf numFmtId="187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200" fontId="0" fillId="0" borderId="6" xfId="0" applyFont="1" applyBorder="1" applyAlignment="1">
      <alignment/>
    </xf>
    <xf numFmtId="186" fontId="0" fillId="0" borderId="7" xfId="15" applyNumberFormat="1" applyFont="1" applyBorder="1" applyAlignment="1">
      <alignment/>
    </xf>
    <xf numFmtId="200" fontId="0" fillId="0" borderId="5" xfId="0" applyBorder="1" applyAlignment="1">
      <alignment/>
    </xf>
    <xf numFmtId="200" fontId="1" fillId="0" borderId="6" xfId="0" applyFont="1" applyBorder="1" applyAlignment="1">
      <alignment/>
    </xf>
    <xf numFmtId="200" fontId="1" fillId="0" borderId="8" xfId="0" applyFont="1" applyBorder="1" applyAlignment="1">
      <alignment/>
    </xf>
    <xf numFmtId="187" fontId="0" fillId="0" borderId="9" xfId="0" applyNumberFormat="1" applyFont="1" applyBorder="1" applyAlignment="1">
      <alignment/>
    </xf>
    <xf numFmtId="9" fontId="0" fillId="0" borderId="0" xfId="19" applyNumberFormat="1" applyAlignment="1">
      <alignment horizontal="left" indent="1"/>
    </xf>
    <xf numFmtId="200" fontId="4" fillId="0" borderId="0" xfId="0" applyFont="1" applyFill="1" applyAlignment="1">
      <alignment/>
    </xf>
    <xf numFmtId="200" fontId="0" fillId="0" borderId="0" xfId="0" applyFill="1" applyAlignment="1">
      <alignment/>
    </xf>
    <xf numFmtId="41" fontId="0" fillId="0" borderId="0" xfId="15" applyFill="1" applyAlignment="1">
      <alignment/>
    </xf>
    <xf numFmtId="200" fontId="1" fillId="0" borderId="0" xfId="0" applyFont="1" applyFill="1" applyAlignment="1">
      <alignment/>
    </xf>
    <xf numFmtId="200" fontId="1" fillId="0" borderId="0" xfId="0" applyFont="1" applyFill="1" applyAlignment="1">
      <alignment/>
    </xf>
    <xf numFmtId="200" fontId="6" fillId="0" borderId="0" xfId="0" applyFont="1" applyFill="1" applyAlignment="1">
      <alignment horizontal="center"/>
    </xf>
    <xf numFmtId="20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200" fontId="5" fillId="0" borderId="0" xfId="0" applyFont="1" applyFill="1" applyBorder="1" applyAlignment="1">
      <alignment horizontal="center"/>
    </xf>
    <xf numFmtId="187" fontId="0" fillId="0" borderId="0" xfId="15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15" applyNumberFormat="1" applyFont="1" applyFill="1" applyAlignment="1">
      <alignment/>
    </xf>
    <xf numFmtId="41" fontId="0" fillId="0" borderId="0" xfId="15" applyFont="1" applyFill="1" applyAlignment="1">
      <alignment/>
    </xf>
    <xf numFmtId="200" fontId="6" fillId="0" borderId="0" xfId="0" applyFont="1" applyFill="1" applyAlignment="1">
      <alignment/>
    </xf>
    <xf numFmtId="200" fontId="0" fillId="0" borderId="0" xfId="0" applyFill="1" applyBorder="1" applyAlignment="1">
      <alignment/>
    </xf>
    <xf numFmtId="200" fontId="8" fillId="0" borderId="0" xfId="0" applyFont="1" applyFill="1" applyBorder="1" applyAlignment="1" quotePrefix="1">
      <alignment horizontal="center"/>
    </xf>
    <xf numFmtId="200" fontId="0" fillId="0" borderId="0" xfId="0" applyFill="1" applyAlignment="1">
      <alignment horizontal="center"/>
    </xf>
    <xf numFmtId="200" fontId="8" fillId="0" borderId="0" xfId="0" applyFont="1" applyFill="1" applyBorder="1" applyAlignment="1">
      <alignment horizontal="center"/>
    </xf>
    <xf numFmtId="200" fontId="5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200" fontId="0" fillId="0" borderId="0" xfId="0" applyFill="1" applyAlignment="1" quotePrefix="1">
      <alignment/>
    </xf>
    <xf numFmtId="200" fontId="5" fillId="0" borderId="0" xfId="0" applyFont="1" applyFill="1" applyBorder="1" applyAlignment="1">
      <alignment/>
    </xf>
    <xf numFmtId="187" fontId="1" fillId="0" borderId="0" xfId="15" applyNumberFormat="1" applyFont="1" applyFill="1" applyBorder="1" applyAlignment="1">
      <alignment horizontal="left"/>
    </xf>
    <xf numFmtId="187" fontId="1" fillId="0" borderId="6" xfId="15" applyNumberFormat="1" applyFont="1" applyFill="1" applyBorder="1" applyAlignment="1">
      <alignment horizontal="left"/>
    </xf>
    <xf numFmtId="187" fontId="0" fillId="0" borderId="0" xfId="15" applyNumberFormat="1" applyFont="1" applyFill="1" applyBorder="1" applyAlignment="1">
      <alignment horizontal="left"/>
    </xf>
    <xf numFmtId="187" fontId="0" fillId="0" borderId="2" xfId="15" applyNumberFormat="1" applyFont="1" applyFill="1" applyBorder="1" applyAlignment="1">
      <alignment horizontal="left"/>
    </xf>
    <xf numFmtId="187" fontId="0" fillId="0" borderId="6" xfId="15" applyNumberFormat="1" applyFont="1" applyFill="1" applyBorder="1" applyAlignment="1">
      <alignment horizontal="left"/>
    </xf>
    <xf numFmtId="187" fontId="6" fillId="0" borderId="0" xfId="15" applyNumberFormat="1" applyFont="1" applyFill="1" applyAlignment="1">
      <alignment horizontal="center"/>
    </xf>
    <xf numFmtId="200" fontId="7" fillId="0" borderId="0" xfId="0" applyFont="1" applyFill="1" applyBorder="1" applyAlignment="1">
      <alignment/>
    </xf>
    <xf numFmtId="200" fontId="0" fillId="0" borderId="0" xfId="0" applyFill="1" applyAlignment="1">
      <alignment/>
    </xf>
    <xf numFmtId="200" fontId="5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200" fontId="0" fillId="0" borderId="0" xfId="0" applyFill="1" applyBorder="1" applyAlignment="1">
      <alignment horizontal="center"/>
    </xf>
    <xf numFmtId="200" fontId="7" fillId="0" borderId="0" xfId="0" applyFont="1" applyFill="1" applyBorder="1" applyAlignment="1">
      <alignment/>
    </xf>
    <xf numFmtId="200" fontId="5" fillId="0" borderId="0" xfId="0" applyFont="1" applyFill="1" applyBorder="1" applyAlignment="1">
      <alignment/>
    </xf>
    <xf numFmtId="187" fontId="0" fillId="0" borderId="0" xfId="15" applyNumberFormat="1" applyFill="1" applyBorder="1" applyAlignment="1">
      <alignment horizontal="center"/>
    </xf>
    <xf numFmtId="187" fontId="0" fillId="0" borderId="0" xfId="15" applyNumberFormat="1" applyFill="1" applyBorder="1" applyAlignment="1">
      <alignment/>
    </xf>
    <xf numFmtId="187" fontId="0" fillId="0" borderId="0" xfId="15" applyNumberFormat="1" applyFill="1" applyAlignment="1">
      <alignment horizontal="center"/>
    </xf>
    <xf numFmtId="187" fontId="0" fillId="0" borderId="10" xfId="15" applyNumberFormat="1" applyFill="1" applyBorder="1" applyAlignment="1">
      <alignment horizontal="center"/>
    </xf>
    <xf numFmtId="187" fontId="0" fillId="0" borderId="10" xfId="15" applyNumberFormat="1" applyFill="1" applyBorder="1" applyAlignment="1">
      <alignment/>
    </xf>
    <xf numFmtId="187" fontId="0" fillId="0" borderId="11" xfId="15" applyNumberFormat="1" applyFill="1" applyBorder="1" applyAlignment="1">
      <alignment horizontal="center"/>
    </xf>
    <xf numFmtId="187" fontId="0" fillId="0" borderId="11" xfId="15" applyNumberFormat="1" applyFill="1" applyBorder="1" applyAlignment="1">
      <alignment/>
    </xf>
    <xf numFmtId="187" fontId="0" fillId="0" borderId="11" xfId="15" applyNumberFormat="1" applyFont="1" applyFill="1" applyBorder="1" applyAlignment="1">
      <alignment horizontal="center"/>
    </xf>
    <xf numFmtId="187" fontId="0" fillId="0" borderId="11" xfId="15" applyNumberFormat="1" applyFont="1" applyFill="1" applyBorder="1" applyAlignment="1">
      <alignment/>
    </xf>
    <xf numFmtId="187" fontId="0" fillId="0" borderId="12" xfId="15" applyNumberFormat="1" applyFont="1" applyFill="1" applyBorder="1" applyAlignment="1">
      <alignment horizontal="center"/>
    </xf>
    <xf numFmtId="187" fontId="0" fillId="0" borderId="12" xfId="15" applyNumberFormat="1" applyFill="1" applyBorder="1" applyAlignment="1">
      <alignment/>
    </xf>
    <xf numFmtId="187" fontId="0" fillId="0" borderId="0" xfId="15" applyNumberFormat="1" applyFont="1" applyFill="1" applyBorder="1" applyAlignment="1">
      <alignment horizontal="center"/>
    </xf>
    <xf numFmtId="187" fontId="0" fillId="0" borderId="10" xfId="15" applyNumberFormat="1" applyFont="1" applyFill="1" applyBorder="1" applyAlignment="1">
      <alignment horizontal="center"/>
    </xf>
    <xf numFmtId="187" fontId="0" fillId="0" borderId="11" xfId="15" applyNumberFormat="1" applyFont="1" applyFill="1" applyBorder="1" applyAlignment="1">
      <alignment horizontal="center"/>
    </xf>
    <xf numFmtId="200" fontId="5" fillId="0" borderId="0" xfId="0" applyFont="1" applyFill="1" applyBorder="1" applyAlignment="1" quotePrefix="1">
      <alignment/>
    </xf>
    <xf numFmtId="187" fontId="0" fillId="0" borderId="12" xfId="15" applyNumberFormat="1" applyFill="1" applyBorder="1" applyAlignment="1">
      <alignment horizontal="center"/>
    </xf>
    <xf numFmtId="187" fontId="0" fillId="0" borderId="12" xfId="15" applyNumberFormat="1" applyFont="1" applyFill="1" applyBorder="1" applyAlignment="1">
      <alignment/>
    </xf>
    <xf numFmtId="187" fontId="0" fillId="0" borderId="7" xfId="15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0" fillId="0" borderId="0" xfId="15" applyNumberFormat="1" applyFont="1" applyFill="1" applyBorder="1" applyAlignment="1">
      <alignment horizontal="center"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ill="1" applyBorder="1" applyAlignment="1">
      <alignment horizontal="center"/>
    </xf>
    <xf numFmtId="187" fontId="0" fillId="0" borderId="0" xfId="15" applyNumberFormat="1" applyFont="1" applyFill="1" applyAlignment="1">
      <alignment horizontal="center"/>
    </xf>
    <xf numFmtId="200" fontId="5" fillId="0" borderId="0" xfId="0" applyFont="1" applyFill="1" applyBorder="1" applyAlignment="1">
      <alignment/>
    </xf>
    <xf numFmtId="187" fontId="0" fillId="0" borderId="7" xfId="15" applyNumberFormat="1" applyFill="1" applyBorder="1" applyAlignment="1">
      <alignment horizontal="center"/>
    </xf>
    <xf numFmtId="43" fontId="0" fillId="0" borderId="0" xfId="15" applyNumberFormat="1" applyFill="1" applyBorder="1" applyAlignment="1">
      <alignment horizontal="center"/>
    </xf>
    <xf numFmtId="43" fontId="0" fillId="0" borderId="0" xfId="15" applyNumberFormat="1" applyFont="1" applyFill="1" applyBorder="1" applyAlignment="1">
      <alignment horizontal="center"/>
    </xf>
    <xf numFmtId="200" fontId="1" fillId="0" borderId="0" xfId="0" applyFont="1" applyFill="1" applyBorder="1" applyAlignment="1">
      <alignment/>
    </xf>
    <xf numFmtId="41" fontId="0" fillId="0" borderId="0" xfId="15" applyAlignment="1">
      <alignment/>
    </xf>
    <xf numFmtId="200" fontId="0" fillId="0" borderId="0" xfId="0" applyFont="1" applyFill="1" applyBorder="1" applyAlignment="1">
      <alignment/>
    </xf>
    <xf numFmtId="14" fontId="5" fillId="0" borderId="0" xfId="0" applyNumberFormat="1" applyFont="1" applyFill="1" applyBorder="1" applyAlignment="1" quotePrefix="1">
      <alignment horizontal="center"/>
    </xf>
    <xf numFmtId="41" fontId="5" fillId="0" borderId="0" xfId="15" applyFont="1" applyFill="1" applyBorder="1" applyAlignment="1">
      <alignment horizontal="center"/>
    </xf>
    <xf numFmtId="200" fontId="1" fillId="0" borderId="0" xfId="0" applyFont="1" applyFill="1" applyAlignment="1" quotePrefix="1">
      <alignment horizontal="center"/>
    </xf>
    <xf numFmtId="200" fontId="0" fillId="0" borderId="4" xfId="0" applyBorder="1" applyAlignment="1">
      <alignment/>
    </xf>
    <xf numFmtId="41" fontId="0" fillId="0" borderId="0" xfId="15" applyFill="1" applyAlignment="1">
      <alignment/>
    </xf>
    <xf numFmtId="187" fontId="0" fillId="0" borderId="0" xfId="15" applyNumberFormat="1" applyFill="1" applyAlignment="1">
      <alignment/>
    </xf>
    <xf numFmtId="187" fontId="0" fillId="0" borderId="6" xfId="15" applyNumberFormat="1" applyFill="1" applyBorder="1" applyAlignment="1">
      <alignment/>
    </xf>
    <xf numFmtId="41" fontId="0" fillId="0" borderId="6" xfId="15" applyFill="1" applyBorder="1" applyAlignment="1">
      <alignment/>
    </xf>
    <xf numFmtId="187" fontId="0" fillId="0" borderId="0" xfId="15" applyNumberFormat="1" applyFont="1" applyFill="1" applyAlignment="1">
      <alignment/>
    </xf>
    <xf numFmtId="187" fontId="0" fillId="0" borderId="0" xfId="15" applyNumberFormat="1" applyFill="1" applyBorder="1" applyAlignment="1">
      <alignment/>
    </xf>
    <xf numFmtId="41" fontId="0" fillId="0" borderId="0" xfId="15" applyFont="1" applyFill="1" applyAlignment="1">
      <alignment/>
    </xf>
    <xf numFmtId="187" fontId="0" fillId="0" borderId="2" xfId="15" applyNumberFormat="1" applyFill="1" applyBorder="1" applyAlignment="1">
      <alignment/>
    </xf>
    <xf numFmtId="41" fontId="0" fillId="0" borderId="2" xfId="15" applyFill="1" applyBorder="1" applyAlignment="1">
      <alignment/>
    </xf>
    <xf numFmtId="187" fontId="0" fillId="0" borderId="6" xfId="15" applyNumberFormat="1" applyFont="1" applyFill="1" applyBorder="1" applyAlignment="1">
      <alignment/>
    </xf>
    <xf numFmtId="41" fontId="0" fillId="0" borderId="0" xfId="15" applyFill="1" applyBorder="1" applyAlignment="1">
      <alignment/>
    </xf>
    <xf numFmtId="187" fontId="0" fillId="0" borderId="7" xfId="15" applyNumberFormat="1" applyFill="1" applyBorder="1" applyAlignment="1">
      <alignment/>
    </xf>
    <xf numFmtId="41" fontId="0" fillId="0" borderId="7" xfId="15" applyFill="1" applyBorder="1" applyAlignment="1">
      <alignment/>
    </xf>
    <xf numFmtId="187" fontId="0" fillId="0" borderId="0" xfId="15" applyNumberFormat="1" applyFont="1" applyFill="1" applyBorder="1" applyAlignment="1">
      <alignment/>
    </xf>
    <xf numFmtId="200" fontId="0" fillId="0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/>
    </xf>
    <xf numFmtId="200" fontId="0" fillId="0" borderId="0" xfId="0" applyFont="1" applyAlignment="1">
      <alignment horizontal="center"/>
    </xf>
    <xf numFmtId="41" fontId="0" fillId="0" borderId="0" xfId="15" applyFont="1" applyAlignment="1" quotePrefix="1">
      <alignment horizontal="center"/>
    </xf>
    <xf numFmtId="41" fontId="0" fillId="0" borderId="2" xfId="15" applyFont="1" applyBorder="1" applyAlignment="1" quotePrefix="1">
      <alignment/>
    </xf>
    <xf numFmtId="200" fontId="0" fillId="0" borderId="0" xfId="0" applyFont="1" applyFill="1" applyBorder="1" applyAlignment="1">
      <alignment/>
    </xf>
    <xf numFmtId="187" fontId="0" fillId="0" borderId="0" xfId="15" applyNumberFormat="1" applyFont="1" applyFill="1" applyBorder="1" applyAlignment="1">
      <alignment horizontal="left"/>
    </xf>
    <xf numFmtId="187" fontId="0" fillId="0" borderId="0" xfId="0" applyNumberFormat="1" applyFont="1" applyFill="1" applyAlignment="1">
      <alignment/>
    </xf>
    <xf numFmtId="187" fontId="0" fillId="0" borderId="6" xfId="15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6" xfId="15" applyNumberFormat="1" applyFill="1" applyBorder="1" applyAlignment="1">
      <alignment/>
    </xf>
    <xf numFmtId="187" fontId="0" fillId="0" borderId="2" xfId="0" applyNumberFormat="1" applyFont="1" applyFill="1" applyBorder="1" applyAlignment="1">
      <alignment/>
    </xf>
    <xf numFmtId="187" fontId="0" fillId="0" borderId="2" xfId="15" applyNumberFormat="1" applyFill="1" applyBorder="1" applyAlignment="1">
      <alignment/>
    </xf>
    <xf numFmtId="187" fontId="0" fillId="0" borderId="6" xfId="15" applyNumberFormat="1" applyFont="1" applyFill="1" applyBorder="1" applyAlignment="1">
      <alignment horizontal="left"/>
    </xf>
    <xf numFmtId="200" fontId="0" fillId="0" borderId="0" xfId="0" applyFont="1" applyFill="1" applyAlignment="1">
      <alignment/>
    </xf>
    <xf numFmtId="203" fontId="0" fillId="0" borderId="0" xfId="0" applyNumberFormat="1" applyFill="1" applyAlignment="1">
      <alignment/>
    </xf>
    <xf numFmtId="203" fontId="5" fillId="0" borderId="0" xfId="0" applyNumberFormat="1" applyFont="1" applyFill="1" applyBorder="1" applyAlignment="1">
      <alignment/>
    </xf>
    <xf numFmtId="204" fontId="0" fillId="0" borderId="0" xfId="15" applyNumberFormat="1" applyFont="1" applyFill="1" applyBorder="1" applyAlignment="1">
      <alignment horizontal="left"/>
    </xf>
    <xf numFmtId="204" fontId="0" fillId="0" borderId="0" xfId="15" applyNumberFormat="1" applyFont="1" applyFill="1" applyAlignment="1">
      <alignment/>
    </xf>
    <xf numFmtId="200" fontId="0" fillId="0" borderId="6" xfId="0" applyFill="1" applyBorder="1" applyAlignment="1">
      <alignment/>
    </xf>
    <xf numFmtId="200" fontId="8" fillId="0" borderId="0" xfId="0" applyFont="1" applyFill="1" applyAlignment="1" quotePrefix="1">
      <alignment/>
    </xf>
    <xf numFmtId="187" fontId="0" fillId="0" borderId="2" xfId="0" applyNumberFormat="1" applyFill="1" applyBorder="1" applyAlignment="1">
      <alignment/>
    </xf>
    <xf numFmtId="203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 horizontal="left" indent="2"/>
    </xf>
    <xf numFmtId="41" fontId="0" fillId="0" borderId="6" xfId="15" applyFill="1" applyBorder="1" applyAlignment="1">
      <alignment/>
    </xf>
    <xf numFmtId="187" fontId="0" fillId="0" borderId="2" xfId="15" applyNumberFormat="1" applyFill="1" applyBorder="1" applyAlignment="1">
      <alignment/>
    </xf>
    <xf numFmtId="43" fontId="0" fillId="0" borderId="13" xfId="15" applyNumberFormat="1" applyFill="1" applyBorder="1" applyAlignment="1">
      <alignment horizontal="center"/>
    </xf>
    <xf numFmtId="187" fontId="0" fillId="0" borderId="6" xfId="15" applyNumberFormat="1" applyFill="1" applyBorder="1" applyAlignment="1">
      <alignment horizontal="center"/>
    </xf>
    <xf numFmtId="187" fontId="0" fillId="0" borderId="6" xfId="15" applyNumberFormat="1" applyFill="1" applyBorder="1" applyAlignment="1">
      <alignment/>
    </xf>
    <xf numFmtId="203" fontId="0" fillId="0" borderId="7" xfId="0" applyNumberFormat="1" applyFill="1" applyBorder="1" applyAlignment="1">
      <alignment/>
    </xf>
    <xf numFmtId="203" fontId="1" fillId="0" borderId="0" xfId="0" applyNumberFormat="1" applyFont="1" applyAlignment="1">
      <alignment horizontal="center"/>
    </xf>
    <xf numFmtId="20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31">
      <selection activeCell="G14" sqref="G14"/>
    </sheetView>
  </sheetViews>
  <sheetFormatPr defaultColWidth="9.140625" defaultRowHeight="12.75"/>
  <cols>
    <col min="2" max="2" width="29.57421875" style="0" customWidth="1"/>
    <col min="3" max="3" width="10.421875" style="40" customWidth="1"/>
    <col min="4" max="4" width="11.140625" style="40" customWidth="1"/>
    <col min="5" max="5" width="11.421875" style="40" customWidth="1"/>
    <col min="6" max="7" width="10.421875" style="40" customWidth="1"/>
  </cols>
  <sheetData>
    <row r="1" ht="18">
      <c r="A1" s="1" t="s">
        <v>0</v>
      </c>
    </row>
    <row r="2" ht="12.75">
      <c r="B2" t="s">
        <v>1</v>
      </c>
    </row>
    <row r="3" ht="12.75">
      <c r="A3" s="5" t="s">
        <v>2</v>
      </c>
    </row>
    <row r="4" spans="1:7" ht="12.75">
      <c r="A4" s="5" t="s">
        <v>307</v>
      </c>
      <c r="G4" s="43" t="s">
        <v>3</v>
      </c>
    </row>
    <row r="5" spans="4:5" ht="12.75">
      <c r="D5" s="40" t="s">
        <v>4</v>
      </c>
      <c r="E5" s="40" t="s">
        <v>5</v>
      </c>
    </row>
    <row r="6" spans="1:7" ht="12.75">
      <c r="A6" t="s">
        <v>6</v>
      </c>
      <c r="C6" s="53" t="s">
        <v>7</v>
      </c>
      <c r="D6" s="40" t="s">
        <v>8</v>
      </c>
      <c r="E6" s="40" t="s">
        <v>9</v>
      </c>
      <c r="F6" s="40" t="s">
        <v>10</v>
      </c>
      <c r="G6" s="40" t="s">
        <v>11</v>
      </c>
    </row>
    <row r="7" spans="1:7" ht="12.75">
      <c r="A7" t="s">
        <v>6</v>
      </c>
      <c r="C7" s="141" t="s">
        <v>12</v>
      </c>
      <c r="D7" s="141" t="s">
        <v>13</v>
      </c>
      <c r="E7" s="141" t="s">
        <v>14</v>
      </c>
      <c r="F7" s="141" t="s">
        <v>15</v>
      </c>
      <c r="G7" s="141"/>
    </row>
    <row r="8" spans="1:7" ht="12.75">
      <c r="A8" t="s">
        <v>6</v>
      </c>
      <c r="C8" s="142" t="s">
        <v>16</v>
      </c>
      <c r="D8" s="142" t="s">
        <v>17</v>
      </c>
      <c r="E8" s="142" t="s">
        <v>18</v>
      </c>
      <c r="F8" s="142" t="s">
        <v>19</v>
      </c>
      <c r="G8" s="142" t="s">
        <v>17</v>
      </c>
    </row>
    <row r="9" spans="1:7" ht="12.75">
      <c r="A9" s="4" t="s">
        <v>308</v>
      </c>
      <c r="C9" s="47" t="s">
        <v>6</v>
      </c>
      <c r="D9" s="47" t="s">
        <v>6</v>
      </c>
      <c r="E9" s="47" t="s">
        <v>6</v>
      </c>
      <c r="F9" s="47" t="s">
        <v>6</v>
      </c>
      <c r="G9" s="47" t="s">
        <v>6</v>
      </c>
    </row>
    <row r="11" spans="1:7" ht="12.75">
      <c r="A11" t="s">
        <v>267</v>
      </c>
      <c r="C11" s="48">
        <v>20250</v>
      </c>
      <c r="D11" s="48">
        <v>5937</v>
      </c>
      <c r="E11" s="48">
        <v>1680</v>
      </c>
      <c r="F11" s="48">
        <v>20686</v>
      </c>
      <c r="G11" s="48">
        <f>SUM(C11:F11)</f>
        <v>48553</v>
      </c>
    </row>
    <row r="12" ht="12.75">
      <c r="A12" t="s">
        <v>6</v>
      </c>
    </row>
    <row r="13" spans="1:7" ht="12.75">
      <c r="A13" t="s">
        <v>22</v>
      </c>
      <c r="F13" s="48">
        <v>452</v>
      </c>
      <c r="G13" s="48">
        <v>452</v>
      </c>
    </row>
    <row r="14" spans="1:7" ht="12.75">
      <c r="A14" t="s">
        <v>20</v>
      </c>
      <c r="F14" s="50" t="s">
        <v>6</v>
      </c>
      <c r="G14" s="50" t="s">
        <v>6</v>
      </c>
    </row>
    <row r="15" spans="6:7" ht="12.75">
      <c r="F15" s="50"/>
      <c r="G15" s="50"/>
    </row>
    <row r="16" spans="1:7" ht="12.75">
      <c r="A16" t="s">
        <v>21</v>
      </c>
      <c r="F16" s="41">
        <v>0</v>
      </c>
      <c r="G16" s="41">
        <v>0</v>
      </c>
    </row>
    <row r="18" ht="12.75">
      <c r="G18" s="40" t="s">
        <v>6</v>
      </c>
    </row>
    <row r="19" spans="1:7" ht="12.75">
      <c r="A19" t="s">
        <v>309</v>
      </c>
      <c r="C19" s="134">
        <v>20250</v>
      </c>
      <c r="D19" s="134">
        <v>5937</v>
      </c>
      <c r="E19" s="134">
        <v>1680</v>
      </c>
      <c r="F19" s="143">
        <f>+F11+F13+F16</f>
        <v>21138</v>
      </c>
      <c r="G19" s="143">
        <f>SUM(C19:F19)</f>
        <v>49005</v>
      </c>
    </row>
    <row r="22" spans="1:2" ht="12.75">
      <c r="A22" s="40"/>
      <c r="B22" s="40"/>
    </row>
    <row r="23" spans="1:2" ht="12.75">
      <c r="A23" s="52" t="s">
        <v>310</v>
      </c>
      <c r="B23" s="40"/>
    </row>
    <row r="24" spans="1:2" ht="12.75">
      <c r="A24" s="40" t="s">
        <v>6</v>
      </c>
      <c r="B24" s="40"/>
    </row>
    <row r="25" spans="1:7" ht="12.75">
      <c r="A25" s="40" t="s">
        <v>260</v>
      </c>
      <c r="B25" s="40"/>
      <c r="C25" s="48">
        <v>20250</v>
      </c>
      <c r="D25" s="48">
        <v>5937</v>
      </c>
      <c r="E25" s="48">
        <v>2629</v>
      </c>
      <c r="F25" s="48">
        <v>20285</v>
      </c>
      <c r="G25" s="48">
        <v>49101</v>
      </c>
    </row>
    <row r="26" spans="1:2" ht="12.75">
      <c r="A26" s="40" t="s">
        <v>6</v>
      </c>
      <c r="B26" s="40"/>
    </row>
    <row r="27" spans="1:7" ht="12.75">
      <c r="A27" s="40" t="s">
        <v>266</v>
      </c>
      <c r="B27" s="40"/>
      <c r="F27" s="41">
        <v>-908</v>
      </c>
      <c r="G27" s="41">
        <v>-908</v>
      </c>
    </row>
    <row r="28" spans="1:7" ht="12.75">
      <c r="A28" s="40" t="s">
        <v>20</v>
      </c>
      <c r="B28" s="40"/>
      <c r="F28" s="50" t="s">
        <v>6</v>
      </c>
      <c r="G28" s="50" t="s">
        <v>6</v>
      </c>
    </row>
    <row r="29" spans="1:7" ht="12.75">
      <c r="A29" s="40"/>
      <c r="B29" s="40"/>
      <c r="F29" s="50"/>
      <c r="G29" s="50"/>
    </row>
    <row r="30" spans="1:7" ht="12.75">
      <c r="A30" s="40" t="s">
        <v>21</v>
      </c>
      <c r="B30" s="40"/>
      <c r="F30" s="41">
        <v>0</v>
      </c>
      <c r="G30" s="41">
        <v>0</v>
      </c>
    </row>
    <row r="31" spans="1:2" ht="12.75">
      <c r="A31" s="40"/>
      <c r="B31" s="40"/>
    </row>
    <row r="32" spans="1:2" ht="12.75">
      <c r="A32" s="40"/>
      <c r="B32" s="40"/>
    </row>
    <row r="33" spans="1:7" ht="12.75">
      <c r="A33" s="40" t="s">
        <v>311</v>
      </c>
      <c r="B33" s="40"/>
      <c r="C33" s="134">
        <v>20250</v>
      </c>
      <c r="D33" s="134">
        <v>5937</v>
      </c>
      <c r="E33" s="134">
        <v>2629</v>
      </c>
      <c r="F33" s="143">
        <f>+F25+F27+F30</f>
        <v>19377</v>
      </c>
      <c r="G33" s="143">
        <f>SUM(C33:F33)</f>
        <v>48193</v>
      </c>
    </row>
    <row r="34" spans="1:2" ht="12.75">
      <c r="A34" s="40" t="s">
        <v>6</v>
      </c>
      <c r="B34" s="40"/>
    </row>
    <row r="35" spans="1:2" ht="12.75">
      <c r="A35" s="40"/>
      <c r="B35" s="40"/>
    </row>
    <row r="37" ht="12.75">
      <c r="G37" s="50"/>
    </row>
    <row r="38" spans="1:7" ht="12.75">
      <c r="A38" s="5" t="s">
        <v>242</v>
      </c>
      <c r="G38" s="50"/>
    </row>
    <row r="39" spans="1:7" ht="12.75">
      <c r="A39" s="2" t="s">
        <v>268</v>
      </c>
      <c r="G39" s="50"/>
    </row>
    <row r="40" ht="12.75">
      <c r="G40" s="50"/>
    </row>
    <row r="41" ht="12.75">
      <c r="G41" s="50"/>
    </row>
    <row r="42" ht="12.75">
      <c r="G42" s="50"/>
    </row>
    <row r="43" ht="12.75">
      <c r="G43" s="50"/>
    </row>
    <row r="44" ht="12.75">
      <c r="G44" s="50"/>
    </row>
    <row r="45" ht="12.75">
      <c r="G45" s="50"/>
    </row>
    <row r="46" ht="12.75">
      <c r="G46" s="50"/>
    </row>
    <row r="47" ht="12.75">
      <c r="G47" s="50"/>
    </row>
    <row r="48" ht="12.75">
      <c r="G48" s="50"/>
    </row>
    <row r="49" ht="12.75">
      <c r="G49" s="50"/>
    </row>
    <row r="50" ht="12.75">
      <c r="G50" s="50"/>
    </row>
    <row r="51" ht="12.75">
      <c r="G51" s="50"/>
    </row>
    <row r="52" ht="12.75">
      <c r="G52" s="50"/>
    </row>
    <row r="53" ht="12.75">
      <c r="G53" s="50"/>
    </row>
    <row r="54" ht="12.75">
      <c r="G54" s="50"/>
    </row>
    <row r="55" ht="12.75">
      <c r="G55" s="50"/>
    </row>
    <row r="56" ht="12.75">
      <c r="G56" s="50"/>
    </row>
    <row r="57" ht="12.75">
      <c r="G57" s="50"/>
    </row>
    <row r="58" ht="12.75">
      <c r="G58" s="50"/>
    </row>
    <row r="59" ht="12.75">
      <c r="G59" s="50"/>
    </row>
    <row r="60" ht="12.75">
      <c r="G60" s="50"/>
    </row>
    <row r="61" ht="12.75">
      <c r="G61" s="50"/>
    </row>
    <row r="62" ht="12.75">
      <c r="G62" s="50"/>
    </row>
    <row r="63" ht="12.75">
      <c r="G63" s="50"/>
    </row>
    <row r="64" ht="12.75">
      <c r="G64" s="50"/>
    </row>
    <row r="65" ht="12.75">
      <c r="G65" s="50"/>
    </row>
    <row r="66" ht="12.75">
      <c r="G66" s="50"/>
    </row>
    <row r="67" ht="12.75">
      <c r="G67" s="50"/>
    </row>
    <row r="68" ht="12.75">
      <c r="G68" s="50"/>
    </row>
    <row r="69" ht="12.75">
      <c r="G69" s="50"/>
    </row>
    <row r="70" ht="12.75">
      <c r="G70" s="50"/>
    </row>
    <row r="71" ht="12.75">
      <c r="G71" s="50"/>
    </row>
    <row r="72" ht="12.75">
      <c r="G72" s="50"/>
    </row>
    <row r="73" ht="12.75">
      <c r="G73" s="50"/>
    </row>
    <row r="74" ht="12.75">
      <c r="G74" s="50"/>
    </row>
    <row r="75" ht="12.75">
      <c r="G75" s="50"/>
    </row>
    <row r="76" ht="12.75">
      <c r="G76" s="50"/>
    </row>
    <row r="77" ht="12.75">
      <c r="G77" s="50"/>
    </row>
    <row r="78" ht="12.75">
      <c r="G78" s="50"/>
    </row>
    <row r="79" ht="12.75">
      <c r="G79" s="50"/>
    </row>
    <row r="80" ht="12.75">
      <c r="G80" s="50"/>
    </row>
    <row r="81" ht="12.75">
      <c r="G81" s="50"/>
    </row>
    <row r="82" ht="12.75">
      <c r="G82" s="50"/>
    </row>
    <row r="83" ht="12.75">
      <c r="G83" s="50"/>
    </row>
    <row r="84" ht="12.75">
      <c r="G84" s="50"/>
    </row>
    <row r="85" ht="12.75">
      <c r="G85" s="50"/>
    </row>
  </sheetData>
  <printOptions/>
  <pageMargins left="0.75" right="0.75" top="1" bottom="1" header="0.5" footer="0.5"/>
  <pageSetup horizontalDpi="180" verticalDpi="180" orientation="portrait" scale="8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B28">
      <selection activeCell="I10" sqref="I10"/>
    </sheetView>
  </sheetViews>
  <sheetFormatPr defaultColWidth="9.140625" defaultRowHeight="12.75"/>
  <cols>
    <col min="1" max="5" width="9.140625" style="40" customWidth="1"/>
    <col min="6" max="6" width="11.140625" style="40" hidden="1" customWidth="1"/>
    <col min="7" max="7" width="6.57421875" style="40" customWidth="1"/>
    <col min="8" max="8" width="2.57421875" style="40" customWidth="1"/>
    <col min="9" max="9" width="13.421875" style="108" customWidth="1"/>
    <col min="10" max="10" width="7.57421875" style="108" customWidth="1"/>
    <col min="11" max="11" width="13.421875" style="108" customWidth="1"/>
    <col min="12" max="12" width="9.140625" style="40" customWidth="1"/>
    <col min="13" max="13" width="34.140625" style="40" hidden="1" customWidth="1"/>
    <col min="14" max="14" width="13.7109375" style="108" hidden="1" customWidth="1"/>
    <col min="15" max="15" width="13.57421875" style="40" hidden="1" customWidth="1"/>
    <col min="16" max="16" width="11.8515625" style="108" hidden="1" customWidth="1"/>
    <col min="17" max="17" width="0" style="40" hidden="1" customWidth="1"/>
    <col min="18" max="18" width="9.140625" style="40" customWidth="1"/>
    <col min="19" max="19" width="11.28125" style="0" customWidth="1"/>
  </cols>
  <sheetData>
    <row r="1" ht="18">
      <c r="A1" s="39" t="s">
        <v>0</v>
      </c>
    </row>
    <row r="2" ht="12.75">
      <c r="M2" s="40" t="s">
        <v>23</v>
      </c>
    </row>
    <row r="3" spans="1:13" ht="12.75">
      <c r="A3" s="42" t="s">
        <v>24</v>
      </c>
      <c r="I3" s="43" t="s">
        <v>3</v>
      </c>
      <c r="J3" s="43"/>
      <c r="K3" s="43" t="s">
        <v>3</v>
      </c>
      <c r="M3" s="42" t="s">
        <v>24</v>
      </c>
    </row>
    <row r="4" spans="1:15" ht="12.75">
      <c r="A4" s="42" t="s">
        <v>312</v>
      </c>
      <c r="H4" s="43"/>
      <c r="I4" s="144">
        <v>2004</v>
      </c>
      <c r="J4" s="44"/>
      <c r="K4" s="145">
        <v>2003</v>
      </c>
      <c r="O4" s="44">
        <v>2004</v>
      </c>
    </row>
    <row r="5" spans="8:15" ht="12.75">
      <c r="H5" s="43"/>
      <c r="I5" s="45" t="s">
        <v>313</v>
      </c>
      <c r="J5" s="45"/>
      <c r="K5" s="45" t="s">
        <v>313</v>
      </c>
      <c r="O5" s="45" t="s">
        <v>313</v>
      </c>
    </row>
    <row r="6" spans="8:15" ht="12.75">
      <c r="H6" s="43"/>
      <c r="I6" s="45" t="s">
        <v>25</v>
      </c>
      <c r="J6" s="45"/>
      <c r="K6" s="45" t="s">
        <v>25</v>
      </c>
      <c r="O6" s="45" t="s">
        <v>25</v>
      </c>
    </row>
    <row r="7" spans="8:15" ht="12.75">
      <c r="H7" s="43"/>
      <c r="I7" s="106" t="s">
        <v>314</v>
      </c>
      <c r="J7" s="106"/>
      <c r="K7" s="106" t="s">
        <v>315</v>
      </c>
      <c r="O7" s="46">
        <v>38168</v>
      </c>
    </row>
    <row r="8" spans="9:16" ht="12.75">
      <c r="I8" s="47" t="s">
        <v>26</v>
      </c>
      <c r="J8" s="47"/>
      <c r="K8" s="47" t="s">
        <v>26</v>
      </c>
      <c r="P8" s="105" t="s">
        <v>26</v>
      </c>
    </row>
    <row r="9" spans="9:11" ht="12.75">
      <c r="I9" s="40"/>
      <c r="J9" s="40"/>
      <c r="K9" s="40"/>
    </row>
    <row r="10" spans="1:16" ht="12.75">
      <c r="A10" s="40" t="s">
        <v>27</v>
      </c>
      <c r="I10" s="109">
        <v>457</v>
      </c>
      <c r="J10" s="109"/>
      <c r="K10" s="109">
        <v>-884</v>
      </c>
      <c r="M10" s="40" t="s">
        <v>27</v>
      </c>
      <c r="N10" s="114" t="s">
        <v>196</v>
      </c>
      <c r="O10" s="109">
        <v>457332</v>
      </c>
      <c r="P10" s="108">
        <v>457</v>
      </c>
    </row>
    <row r="11" spans="1:16" ht="12.75">
      <c r="A11" s="43" t="s">
        <v>28</v>
      </c>
      <c r="I11" s="109"/>
      <c r="J11" s="109"/>
      <c r="K11" s="109"/>
      <c r="M11" s="40" t="s">
        <v>29</v>
      </c>
      <c r="N11" s="108">
        <v>1363837</v>
      </c>
      <c r="P11" s="108">
        <v>1364</v>
      </c>
    </row>
    <row r="12" spans="1:14" ht="12.75">
      <c r="A12" s="43"/>
      <c r="I12" s="109"/>
      <c r="J12" s="109"/>
      <c r="K12" s="109"/>
      <c r="M12" s="40" t="s">
        <v>323</v>
      </c>
      <c r="N12" s="108">
        <v>21265.87</v>
      </c>
    </row>
    <row r="13" spans="1:14" ht="12.75">
      <c r="A13" s="40" t="s">
        <v>30</v>
      </c>
      <c r="I13" s="109">
        <v>1364</v>
      </c>
      <c r="J13" s="109"/>
      <c r="K13" s="109">
        <v>1340</v>
      </c>
      <c r="M13" s="40" t="s">
        <v>31</v>
      </c>
      <c r="N13" s="108">
        <f>-SUM('Income statement'!J19)</f>
        <v>105243.14</v>
      </c>
    </row>
    <row r="14" spans="1:16" ht="12.75">
      <c r="A14" s="40" t="s">
        <v>32</v>
      </c>
      <c r="I14" s="109">
        <v>104</v>
      </c>
      <c r="J14" s="109"/>
      <c r="K14" s="109">
        <v>-40</v>
      </c>
      <c r="M14" s="40" t="s">
        <v>33</v>
      </c>
      <c r="N14" s="108">
        <f>-SUM('Income statement'!J37)</f>
        <v>-4997.85</v>
      </c>
      <c r="P14" s="108">
        <v>104</v>
      </c>
    </row>
    <row r="15" spans="9:16" ht="12.75">
      <c r="I15" s="110"/>
      <c r="J15" s="113"/>
      <c r="K15" s="110"/>
      <c r="M15" s="40" t="s">
        <v>34</v>
      </c>
      <c r="N15" s="108">
        <f>-SUM('Income statement'!J36)</f>
        <v>-15251.46</v>
      </c>
      <c r="P15" s="111"/>
    </row>
    <row r="16" spans="1:16" ht="12.75">
      <c r="A16" s="40" t="s">
        <v>35</v>
      </c>
      <c r="I16" s="49">
        <f>+SUM(I10:I15)</f>
        <v>1925</v>
      </c>
      <c r="J16" s="49"/>
      <c r="K16" s="49">
        <f>+SUM(K10:K15)</f>
        <v>416</v>
      </c>
      <c r="M16" s="40" t="s">
        <v>322</v>
      </c>
      <c r="N16" s="108">
        <f>-2962.67+130</f>
        <v>-2832.67</v>
      </c>
      <c r="O16" s="49">
        <f>SUM(N11:N16)+O10</f>
        <v>1924596.03</v>
      </c>
      <c r="P16" s="108">
        <f>+SUM(P10:P15)</f>
        <v>1925</v>
      </c>
    </row>
    <row r="17" spans="9:15" ht="12.75">
      <c r="I17" s="109"/>
      <c r="J17" s="109"/>
      <c r="K17" s="109"/>
      <c r="M17" s="40" t="s">
        <v>36</v>
      </c>
      <c r="O17" s="49">
        <v>0</v>
      </c>
    </row>
    <row r="18" spans="1:13" ht="12.75">
      <c r="A18" s="43" t="s">
        <v>37</v>
      </c>
      <c r="I18" s="112" t="s">
        <v>6</v>
      </c>
      <c r="J18" s="112"/>
      <c r="K18" s="112" t="s">
        <v>6</v>
      </c>
      <c r="M18" s="43" t="s">
        <v>37</v>
      </c>
    </row>
    <row r="19" spans="1:16" ht="12.75">
      <c r="A19" s="40" t="s">
        <v>38</v>
      </c>
      <c r="I19" s="109">
        <v>-1356</v>
      </c>
      <c r="J19" s="109"/>
      <c r="K19" s="109">
        <v>956</v>
      </c>
      <c r="M19" s="40" t="s">
        <v>39</v>
      </c>
      <c r="N19" s="108">
        <f>-SUM('Balance sheet'!F12)</f>
        <v>-1355737.8200000003</v>
      </c>
      <c r="P19" s="108">
        <v>-1356</v>
      </c>
    </row>
    <row r="20" spans="1:16" ht="12.75">
      <c r="A20" s="40" t="s">
        <v>40</v>
      </c>
      <c r="I20" s="109">
        <v>-3437</v>
      </c>
      <c r="J20" s="109"/>
      <c r="K20" s="109">
        <v>-3507</v>
      </c>
      <c r="M20" s="40" t="s">
        <v>40</v>
      </c>
      <c r="N20" s="108">
        <f>-'Balance sheet'!F15</f>
        <v>-3437012.8500000015</v>
      </c>
      <c r="P20" s="108">
        <v>-3437</v>
      </c>
    </row>
    <row r="21" spans="1:16" ht="12.75">
      <c r="A21" s="40" t="s">
        <v>41</v>
      </c>
      <c r="I21" s="110">
        <v>-3212</v>
      </c>
      <c r="J21" s="113"/>
      <c r="K21" s="110">
        <v>-132</v>
      </c>
      <c r="M21" s="40" t="s">
        <v>41</v>
      </c>
      <c r="N21" s="108">
        <f>'Balance sheet'!F23</f>
        <v>-3212231.8099999987</v>
      </c>
      <c r="O21" s="110">
        <f>SUM(N19:N21)</f>
        <v>-8004982.48</v>
      </c>
      <c r="P21" s="111">
        <v>-3212</v>
      </c>
    </row>
    <row r="22" spans="9:11" ht="12.75">
      <c r="I22" s="113"/>
      <c r="J22" s="113"/>
      <c r="K22" s="113"/>
    </row>
    <row r="23" spans="1:16" ht="12.75">
      <c r="A23" s="40" t="s">
        <v>42</v>
      </c>
      <c r="E23" s="49" t="s">
        <v>6</v>
      </c>
      <c r="I23" s="108">
        <f>+SUM(I16:I21)</f>
        <v>-6080</v>
      </c>
      <c r="K23" s="108">
        <f>+SUM(K16:K21)</f>
        <v>-2267</v>
      </c>
      <c r="M23" s="40" t="s">
        <v>42</v>
      </c>
      <c r="N23" s="114" t="s">
        <v>6</v>
      </c>
      <c r="O23" s="109">
        <f>+SUM(O16:O21)</f>
        <v>-6080386.45</v>
      </c>
      <c r="P23" s="108">
        <f>+SUM(P16:P21)</f>
        <v>-6080</v>
      </c>
    </row>
    <row r="24" spans="5:11" ht="12.75">
      <c r="E24" s="49" t="s">
        <v>6</v>
      </c>
      <c r="I24" s="112" t="s">
        <v>6</v>
      </c>
      <c r="J24" s="112"/>
      <c r="K24" s="112" t="s">
        <v>6</v>
      </c>
    </row>
    <row r="25" spans="1:16" ht="12.75">
      <c r="A25" s="40" t="s">
        <v>43</v>
      </c>
      <c r="I25" s="110">
        <v>-41</v>
      </c>
      <c r="J25" s="113"/>
      <c r="K25" s="110">
        <v>-69</v>
      </c>
      <c r="M25" s="40" t="s">
        <v>43</v>
      </c>
      <c r="N25" s="108" t="s">
        <v>6</v>
      </c>
      <c r="O25" s="111">
        <v>-41220</v>
      </c>
      <c r="P25" s="111">
        <v>-41</v>
      </c>
    </row>
    <row r="26" spans="1:13" ht="12.75">
      <c r="A26" s="43" t="s">
        <v>44</v>
      </c>
      <c r="I26" s="113"/>
      <c r="J26" s="113"/>
      <c r="K26" s="113"/>
      <c r="M26" s="43" t="s">
        <v>44</v>
      </c>
    </row>
    <row r="27" spans="1:16" ht="12.75">
      <c r="A27" s="40" t="s">
        <v>45</v>
      </c>
      <c r="I27" s="110">
        <f>+I23+I25</f>
        <v>-6121</v>
      </c>
      <c r="J27" s="109"/>
      <c r="K27" s="110">
        <f>+K23+K25</f>
        <v>-2336</v>
      </c>
      <c r="M27" s="40" t="s">
        <v>45</v>
      </c>
      <c r="N27" s="108" t="s">
        <v>6</v>
      </c>
      <c r="O27" s="113">
        <f>+O23+O25</f>
        <v>-6121606.45</v>
      </c>
      <c r="P27" s="108">
        <f>+P23+P25</f>
        <v>-6121</v>
      </c>
    </row>
    <row r="28" spans="9:14" ht="12.75">
      <c r="I28" s="109"/>
      <c r="J28" s="109"/>
      <c r="K28" s="109"/>
      <c r="N28" s="108" t="s">
        <v>6</v>
      </c>
    </row>
    <row r="29" spans="1:13" ht="12.75">
      <c r="A29" s="43" t="s">
        <v>46</v>
      </c>
      <c r="I29" s="109"/>
      <c r="J29" s="109"/>
      <c r="K29" s="109"/>
      <c r="M29" s="43" t="s">
        <v>46</v>
      </c>
    </row>
    <row r="30" spans="1:16" ht="12.75">
      <c r="A30" s="40" t="s">
        <v>47</v>
      </c>
      <c r="I30" s="109">
        <v>15</v>
      </c>
      <c r="J30" s="109"/>
      <c r="K30" s="109">
        <v>85</v>
      </c>
      <c r="M30" s="40" t="s">
        <v>47</v>
      </c>
      <c r="N30" s="108" t="s">
        <v>48</v>
      </c>
      <c r="O30" s="40">
        <v>15251</v>
      </c>
      <c r="P30" s="108">
        <v>15</v>
      </c>
    </row>
    <row r="31" spans="1:16" ht="12.75">
      <c r="A31" s="40" t="s">
        <v>49</v>
      </c>
      <c r="I31" s="109">
        <v>-667</v>
      </c>
      <c r="J31" s="109"/>
      <c r="K31" s="109">
        <v>-581</v>
      </c>
      <c r="M31" s="40" t="s">
        <v>49</v>
      </c>
      <c r="N31" s="108" t="s">
        <v>50</v>
      </c>
      <c r="O31" s="108">
        <f>-666663</f>
        <v>-666663</v>
      </c>
      <c r="P31" s="108">
        <v>-667</v>
      </c>
    </row>
    <row r="32" spans="1:16" ht="12.75">
      <c r="A32" s="40" t="s">
        <v>51</v>
      </c>
      <c r="I32" s="109">
        <v>32</v>
      </c>
      <c r="J32" s="109"/>
      <c r="K32" s="112">
        <v>92</v>
      </c>
      <c r="M32" s="40" t="s">
        <v>51</v>
      </c>
      <c r="N32" s="108" t="s">
        <v>52</v>
      </c>
      <c r="O32" s="40">
        <f>29205+2833</f>
        <v>32038</v>
      </c>
      <c r="P32" s="108">
        <v>32</v>
      </c>
    </row>
    <row r="33" spans="1:16" ht="12.75">
      <c r="A33" s="40" t="s">
        <v>53</v>
      </c>
      <c r="I33" s="115">
        <f>SUM(I30:I32)</f>
        <v>-620</v>
      </c>
      <c r="J33" s="113"/>
      <c r="K33" s="115">
        <f>SUM(K30:K32)</f>
        <v>-404</v>
      </c>
      <c r="M33" s="40" t="s">
        <v>53</v>
      </c>
      <c r="O33" s="115">
        <f>SUM(O30:O32)</f>
        <v>-619374</v>
      </c>
      <c r="P33" s="116">
        <f>SUM(P30:P32)</f>
        <v>-620</v>
      </c>
    </row>
    <row r="34" spans="9:11" ht="12.75">
      <c r="I34" s="113"/>
      <c r="J34" s="113"/>
      <c r="K34" s="113"/>
    </row>
    <row r="35" spans="1:13" ht="12.75">
      <c r="A35" s="43" t="s">
        <v>54</v>
      </c>
      <c r="I35" s="109"/>
      <c r="J35" s="109"/>
      <c r="K35" s="109"/>
      <c r="M35" s="43" t="s">
        <v>54</v>
      </c>
    </row>
    <row r="36" spans="2:16" ht="12.75">
      <c r="B36" s="40" t="s">
        <v>55</v>
      </c>
      <c r="I36" s="109">
        <v>0</v>
      </c>
      <c r="J36" s="109"/>
      <c r="K36" s="109">
        <v>0</v>
      </c>
      <c r="M36" s="40" t="s">
        <v>55</v>
      </c>
      <c r="O36" s="109">
        <v>0</v>
      </c>
      <c r="P36" s="108">
        <v>0</v>
      </c>
    </row>
    <row r="37" spans="2:16" ht="12.75">
      <c r="B37" s="40" t="s">
        <v>56</v>
      </c>
      <c r="I37" s="109">
        <v>-537</v>
      </c>
      <c r="J37" s="109"/>
      <c r="K37" s="109">
        <v>-490</v>
      </c>
      <c r="M37" s="40" t="s">
        <v>56</v>
      </c>
      <c r="N37" s="108" t="s">
        <v>57</v>
      </c>
      <c r="O37" s="109">
        <v>-537482.48</v>
      </c>
      <c r="P37" s="108">
        <v>-537</v>
      </c>
    </row>
    <row r="38" spans="2:16" ht="12.75">
      <c r="B38" s="40" t="s">
        <v>324</v>
      </c>
      <c r="I38" s="109">
        <v>4666</v>
      </c>
      <c r="J38" s="109"/>
      <c r="K38" s="109"/>
      <c r="M38" s="40" t="s">
        <v>324</v>
      </c>
      <c r="O38" s="109">
        <f>4666000</f>
        <v>4666000</v>
      </c>
      <c r="P38" s="108">
        <v>4666</v>
      </c>
    </row>
    <row r="39" spans="9:15" ht="12.75">
      <c r="I39" s="109"/>
      <c r="J39" s="109"/>
      <c r="K39" s="109"/>
      <c r="O39" s="109">
        <v>0</v>
      </c>
    </row>
    <row r="40" spans="9:16" ht="12.75">
      <c r="I40" s="109"/>
      <c r="J40" s="109"/>
      <c r="K40" s="109"/>
      <c r="O40" s="109">
        <v>0</v>
      </c>
      <c r="P40" s="108">
        <v>0</v>
      </c>
    </row>
    <row r="41" spans="1:16" ht="12.75">
      <c r="A41" s="40" t="s">
        <v>58</v>
      </c>
      <c r="I41" s="115">
        <f>SUM(I36:I38)</f>
        <v>4129</v>
      </c>
      <c r="J41" s="113"/>
      <c r="K41" s="115">
        <f>SUM(K36:K37)</f>
        <v>-490</v>
      </c>
      <c r="M41" s="40" t="s">
        <v>58</v>
      </c>
      <c r="O41" s="115">
        <f>SUM(O36:O40)</f>
        <v>4128517.52</v>
      </c>
      <c r="P41" s="116">
        <f>SUM(P36:P40)</f>
        <v>4129</v>
      </c>
    </row>
    <row r="42" spans="9:16" ht="12.75">
      <c r="I42" s="117" t="s">
        <v>6</v>
      </c>
      <c r="J42" s="121"/>
      <c r="K42" s="117" t="s">
        <v>6</v>
      </c>
      <c r="O42" s="117">
        <f>+O27+O33+O41</f>
        <v>-2612462.93</v>
      </c>
      <c r="P42" s="117">
        <f>+P27+P33+P41</f>
        <v>-2612</v>
      </c>
    </row>
    <row r="43" spans="1:19" ht="12.75">
      <c r="A43" s="40" t="s">
        <v>59</v>
      </c>
      <c r="E43" s="49" t="s">
        <v>6</v>
      </c>
      <c r="I43" s="118">
        <f>+(I47-I45)</f>
        <v>-2612</v>
      </c>
      <c r="J43" s="118"/>
      <c r="K43" s="118">
        <f>+(K47-K45)</f>
        <v>-3230</v>
      </c>
      <c r="M43" s="40" t="s">
        <v>59</v>
      </c>
      <c r="O43" s="113">
        <f>+O47-O45</f>
        <v>-2612463</v>
      </c>
      <c r="P43" s="118">
        <f>+(P47-P45)</f>
        <v>-2612</v>
      </c>
      <c r="S43" s="3">
        <f>O42-O43</f>
        <v>0.06999999983236194</v>
      </c>
    </row>
    <row r="44" spans="9:16" ht="12.75">
      <c r="I44" s="112" t="s">
        <v>6</v>
      </c>
      <c r="J44" s="112"/>
      <c r="K44" s="112" t="s">
        <v>6</v>
      </c>
      <c r="O44" s="112" t="s">
        <v>6</v>
      </c>
      <c r="P44" s="114" t="s">
        <v>6</v>
      </c>
    </row>
    <row r="45" spans="1:16" ht="12.75">
      <c r="A45" s="40" t="s">
        <v>60</v>
      </c>
      <c r="I45" s="109">
        <v>6058</v>
      </c>
      <c r="J45" s="109"/>
      <c r="K45" s="109">
        <v>11040</v>
      </c>
      <c r="M45" s="40" t="s">
        <v>60</v>
      </c>
      <c r="O45" s="109">
        <v>6058141</v>
      </c>
      <c r="P45" s="114">
        <v>6058</v>
      </c>
    </row>
    <row r="46" spans="9:15" ht="12.75">
      <c r="I46" s="109"/>
      <c r="J46" s="109"/>
      <c r="K46" s="109"/>
      <c r="O46" s="109"/>
    </row>
    <row r="47" spans="1:16" ht="13.5" thickBot="1">
      <c r="A47" s="40" t="s">
        <v>61</v>
      </c>
      <c r="I47" s="119">
        <v>3446</v>
      </c>
      <c r="J47" s="113"/>
      <c r="K47" s="119">
        <v>7810</v>
      </c>
      <c r="M47" s="40" t="s">
        <v>61</v>
      </c>
      <c r="O47" s="119">
        <v>3445678</v>
      </c>
      <c r="P47" s="120">
        <v>3446</v>
      </c>
    </row>
    <row r="48" ht="13.5" thickTop="1">
      <c r="N48" s="108" t="s">
        <v>6</v>
      </c>
    </row>
    <row r="49" ht="12.75">
      <c r="A49" s="42" t="s">
        <v>243</v>
      </c>
    </row>
    <row r="50" ht="12.75">
      <c r="A50" s="43" t="s">
        <v>270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E28" sqref="E28"/>
    </sheetView>
  </sheetViews>
  <sheetFormatPr defaultColWidth="9.140625" defaultRowHeight="12.75"/>
  <cols>
    <col min="1" max="1" width="29.421875" style="40" customWidth="1"/>
    <col min="2" max="2" width="10.8515625" style="40" customWidth="1"/>
    <col min="3" max="3" width="12.7109375" style="40" customWidth="1"/>
    <col min="4" max="4" width="12.57421875" style="40" customWidth="1"/>
    <col min="5" max="5" width="13.00390625" style="40" customWidth="1"/>
    <col min="6" max="6" width="12.140625" style="122" customWidth="1"/>
    <col min="7" max="8" width="9.140625" style="40" customWidth="1"/>
    <col min="9" max="9" width="30.140625" style="40" hidden="1" customWidth="1"/>
    <col min="10" max="10" width="12.8515625" style="40" hidden="1" customWidth="1"/>
    <col min="11" max="11" width="12.00390625" style="40" hidden="1" customWidth="1"/>
    <col min="12" max="12" width="11.28125" style="40" hidden="1" customWidth="1"/>
    <col min="13" max="13" width="12.7109375" style="40" hidden="1" customWidth="1"/>
    <col min="14" max="14" width="0" style="40" hidden="1" customWidth="1"/>
    <col min="15" max="15" width="9.140625" style="40" customWidth="1"/>
    <col min="16" max="16" width="16.7109375" style="40" hidden="1" customWidth="1"/>
    <col min="17" max="20" width="9.140625" style="40" customWidth="1"/>
  </cols>
  <sheetData>
    <row r="1" spans="1:2" ht="18">
      <c r="A1" s="39" t="s">
        <v>0</v>
      </c>
      <c r="B1" s="39"/>
    </row>
    <row r="2" spans="2:10" ht="12.75">
      <c r="B2" s="40" t="s">
        <v>1</v>
      </c>
      <c r="J2" s="40" t="s">
        <v>62</v>
      </c>
    </row>
    <row r="3" spans="1:10" ht="12.75">
      <c r="A3" s="42" t="s">
        <v>63</v>
      </c>
      <c r="B3" s="52"/>
      <c r="J3" s="40" t="s">
        <v>320</v>
      </c>
    </row>
    <row r="4" spans="1:5" ht="12.75">
      <c r="A4" s="42" t="s">
        <v>316</v>
      </c>
      <c r="B4" s="52"/>
      <c r="C4" s="43" t="s">
        <v>3</v>
      </c>
      <c r="E4" s="43" t="s">
        <v>3</v>
      </c>
    </row>
    <row r="5" spans="1:13" ht="12.75">
      <c r="A5" s="52"/>
      <c r="B5" s="52"/>
      <c r="F5" s="127"/>
      <c r="M5" s="40" t="s">
        <v>64</v>
      </c>
    </row>
    <row r="6" spans="1:13" ht="12.75">
      <c r="A6" s="52"/>
      <c r="B6" s="52"/>
      <c r="C6" s="54" t="s">
        <v>319</v>
      </c>
      <c r="E6" s="54" t="s">
        <v>245</v>
      </c>
      <c r="M6" s="40" t="s">
        <v>65</v>
      </c>
    </row>
    <row r="7" spans="2:13" ht="12.75">
      <c r="B7" s="55" t="s">
        <v>66</v>
      </c>
      <c r="C7" s="54" t="s">
        <v>317</v>
      </c>
      <c r="D7" s="54" t="s">
        <v>318</v>
      </c>
      <c r="E7" s="54" t="s">
        <v>317</v>
      </c>
      <c r="F7" s="54" t="s">
        <v>318</v>
      </c>
      <c r="M7" s="40" t="s">
        <v>67</v>
      </c>
    </row>
    <row r="8" spans="1:13" ht="12.75">
      <c r="A8" s="52"/>
      <c r="B8" s="52"/>
      <c r="C8" s="47" t="s">
        <v>26</v>
      </c>
      <c r="D8" s="47" t="s">
        <v>68</v>
      </c>
      <c r="E8" s="47" t="s">
        <v>26</v>
      </c>
      <c r="F8" s="47" t="s">
        <v>68</v>
      </c>
      <c r="M8" s="40" t="s">
        <v>69</v>
      </c>
    </row>
    <row r="9" spans="1:13" ht="12.75">
      <c r="A9" s="52"/>
      <c r="B9" s="52"/>
      <c r="C9" s="56" t="s">
        <v>6</v>
      </c>
      <c r="D9" s="56" t="s">
        <v>6</v>
      </c>
      <c r="E9" s="56" t="s">
        <v>6</v>
      </c>
      <c r="F9" s="56" t="s">
        <v>6</v>
      </c>
      <c r="J9" s="40" t="s">
        <v>70</v>
      </c>
      <c r="K9" s="40" t="s">
        <v>71</v>
      </c>
      <c r="L9" s="40" t="s">
        <v>72</v>
      </c>
      <c r="M9" s="40" t="s">
        <v>73</v>
      </c>
    </row>
    <row r="10" spans="1:13" ht="12.75">
      <c r="A10" s="57" t="s">
        <v>74</v>
      </c>
      <c r="B10" s="57"/>
      <c r="C10" s="128">
        <f>23462-12731</f>
        <v>10731</v>
      </c>
      <c r="D10" s="129">
        <v>12921</v>
      </c>
      <c r="E10" s="128">
        <v>23462</v>
      </c>
      <c r="F10" s="129">
        <v>22011</v>
      </c>
      <c r="I10" s="57" t="s">
        <v>74</v>
      </c>
      <c r="J10" s="48">
        <f>+K10+L10+M10</f>
        <v>23461551.16</v>
      </c>
      <c r="K10" s="48">
        <f>12769393.09-17370.53</f>
        <v>12752022.56</v>
      </c>
      <c r="L10" s="48">
        <f>10724335.91-14807.31</f>
        <v>10709528.6</v>
      </c>
      <c r="M10" s="41">
        <v>0</v>
      </c>
    </row>
    <row r="11" spans="1:13" ht="12.75">
      <c r="A11" s="40" t="s">
        <v>75</v>
      </c>
      <c r="C11" s="130">
        <v>-10276</v>
      </c>
      <c r="D11" s="131">
        <v>-12756</v>
      </c>
      <c r="E11" s="130">
        <v>-21448</v>
      </c>
      <c r="F11" s="131">
        <v>-21003</v>
      </c>
      <c r="I11" s="40" t="s">
        <v>75</v>
      </c>
      <c r="J11" s="48">
        <f>+K11+L11+M11</f>
        <v>21448031.27</v>
      </c>
      <c r="K11" s="48">
        <v>11111695.4</v>
      </c>
      <c r="L11" s="48">
        <v>10336335.87</v>
      </c>
      <c r="M11" s="41">
        <v>0</v>
      </c>
    </row>
    <row r="12" spans="1:15" ht="12.75">
      <c r="A12" s="40" t="s">
        <v>76</v>
      </c>
      <c r="C12" s="49">
        <f>+C10+C11</f>
        <v>455</v>
      </c>
      <c r="D12" s="129">
        <f>D10+D11</f>
        <v>165</v>
      </c>
      <c r="E12" s="49">
        <f>+E10+E11</f>
        <v>2014</v>
      </c>
      <c r="F12" s="129">
        <f>F10+F11</f>
        <v>1008</v>
      </c>
      <c r="I12" s="40" t="s">
        <v>76</v>
      </c>
      <c r="J12" s="48">
        <f>+J10-J11</f>
        <v>2013519.8900000006</v>
      </c>
      <c r="K12" s="48">
        <f>+K10-K11</f>
        <v>1640327.1600000001</v>
      </c>
      <c r="L12" s="48">
        <f>+L10-L11</f>
        <v>373192.73000000045</v>
      </c>
      <c r="O12" s="122"/>
    </row>
    <row r="13" spans="3:13" ht="12.75">
      <c r="C13" s="58"/>
      <c r="D13" s="129" t="s">
        <v>6</v>
      </c>
      <c r="E13" s="49"/>
      <c r="F13" s="129" t="s">
        <v>6</v>
      </c>
      <c r="J13" s="48"/>
      <c r="K13" s="48"/>
      <c r="L13" s="48"/>
      <c r="M13" s="40" t="s">
        <v>77</v>
      </c>
    </row>
    <row r="14" spans="1:13" ht="12.75">
      <c r="A14" s="40" t="s">
        <v>78</v>
      </c>
      <c r="B14" s="137">
        <v>1</v>
      </c>
      <c r="C14" s="48">
        <v>316</v>
      </c>
      <c r="D14" s="129">
        <v>456</v>
      </c>
      <c r="E14" s="48">
        <v>815</v>
      </c>
      <c r="F14" s="129">
        <v>726</v>
      </c>
      <c r="I14" s="40" t="s">
        <v>79</v>
      </c>
      <c r="J14" s="48">
        <f>K14+L14+M14</f>
        <v>814853.4299999999</v>
      </c>
      <c r="K14" s="48">
        <f>918971.35-420000-1201</f>
        <v>497770.35</v>
      </c>
      <c r="L14" s="48">
        <f>L42</f>
        <v>317083.08</v>
      </c>
      <c r="M14" s="41">
        <v>0</v>
      </c>
    </row>
    <row r="15" spans="1:16" ht="12.75">
      <c r="A15" s="40" t="s">
        <v>80</v>
      </c>
      <c r="C15" s="50">
        <v>-965</v>
      </c>
      <c r="D15" s="129">
        <v>-859</v>
      </c>
      <c r="E15" s="48">
        <v>-1938</v>
      </c>
      <c r="F15" s="129">
        <v>-2147</v>
      </c>
      <c r="I15" s="40" t="s">
        <v>81</v>
      </c>
      <c r="J15" s="48">
        <f>+K15+L15+M15</f>
        <v>-1938051.0499999998</v>
      </c>
      <c r="K15" s="48">
        <f>-1815776.41+420000+1201</f>
        <v>-1394575.41</v>
      </c>
      <c r="L15" s="48">
        <f>-520689.75-22785.89</f>
        <v>-543475.64</v>
      </c>
      <c r="M15" s="41">
        <v>0</v>
      </c>
      <c r="P15" s="40">
        <f>-1166524.04+210000-8841.06+0.04</f>
        <v>-965365.06</v>
      </c>
    </row>
    <row r="16" spans="1:13" ht="12.75">
      <c r="A16" s="40" t="s">
        <v>82</v>
      </c>
      <c r="C16" s="48">
        <v>-141</v>
      </c>
      <c r="D16" s="129">
        <v>-154</v>
      </c>
      <c r="E16" s="48">
        <v>-288</v>
      </c>
      <c r="F16" s="129">
        <v>-348</v>
      </c>
      <c r="I16" s="40" t="s">
        <v>83</v>
      </c>
      <c r="J16" s="48">
        <f>+K16+L16</f>
        <v>-288034.07</v>
      </c>
      <c r="K16" s="48">
        <v>-69842.6</v>
      </c>
      <c r="L16" s="48">
        <v>-218191.47</v>
      </c>
      <c r="M16" s="59" t="s">
        <v>229</v>
      </c>
    </row>
    <row r="17" spans="1:12" ht="12.75">
      <c r="A17" s="40" t="s">
        <v>84</v>
      </c>
      <c r="C17" s="132">
        <v>-26</v>
      </c>
      <c r="D17" s="131">
        <v>-26</v>
      </c>
      <c r="E17" s="132">
        <v>-40</v>
      </c>
      <c r="F17" s="131">
        <v>-37</v>
      </c>
      <c r="I17" s="40" t="s">
        <v>85</v>
      </c>
      <c r="J17" s="48">
        <f>+K17+L17+M17</f>
        <v>-39712.82</v>
      </c>
      <c r="K17" s="48">
        <v>-12897.56</v>
      </c>
      <c r="L17" s="48">
        <v>-26815.26</v>
      </c>
    </row>
    <row r="18" spans="1:12" ht="12.75">
      <c r="A18" s="103" t="s">
        <v>334</v>
      </c>
      <c r="C18" s="48">
        <f>SUM(C12:C17)</f>
        <v>-361</v>
      </c>
      <c r="D18" s="129">
        <v>-418</v>
      </c>
      <c r="E18" s="48">
        <f>SUM(E12:E17)</f>
        <v>563</v>
      </c>
      <c r="F18" s="129">
        <v>-798</v>
      </c>
      <c r="I18" s="60" t="s">
        <v>86</v>
      </c>
      <c r="J18" s="48">
        <f>SUM(J12:J17)</f>
        <v>562575.3800000005</v>
      </c>
      <c r="K18" s="48">
        <f>SUM(K12:K17)</f>
        <v>660781.9400000003</v>
      </c>
      <c r="L18" s="48">
        <f>SUM(L12:L17)</f>
        <v>-98206.55999999949</v>
      </c>
    </row>
    <row r="19" spans="1:12" ht="12.75">
      <c r="A19" s="103" t="s">
        <v>87</v>
      </c>
      <c r="B19" s="57"/>
      <c r="C19" s="128">
        <v>-81</v>
      </c>
      <c r="D19" s="129">
        <v>-51</v>
      </c>
      <c r="E19" s="128">
        <v>-105</v>
      </c>
      <c r="F19" s="129">
        <v>-86</v>
      </c>
      <c r="I19" s="57" t="s">
        <v>87</v>
      </c>
      <c r="J19" s="48">
        <f>+K19+L19+M19</f>
        <v>-105243.14</v>
      </c>
      <c r="K19" s="48">
        <v>-47882.62</v>
      </c>
      <c r="L19" s="48">
        <v>-57360.52</v>
      </c>
    </row>
    <row r="20" spans="1:12" ht="12.75">
      <c r="A20" s="60" t="s">
        <v>6</v>
      </c>
      <c r="B20" s="60"/>
      <c r="C20" s="61" t="s">
        <v>6</v>
      </c>
      <c r="D20" s="129" t="s">
        <v>6</v>
      </c>
      <c r="E20" s="61" t="s">
        <v>6</v>
      </c>
      <c r="F20" s="129" t="s">
        <v>6</v>
      </c>
      <c r="I20" s="60" t="s">
        <v>6</v>
      </c>
      <c r="J20" s="48"/>
      <c r="K20" s="48" t="s">
        <v>6</v>
      </c>
      <c r="L20" s="48" t="s">
        <v>6</v>
      </c>
    </row>
    <row r="21" spans="1:12" ht="12.75">
      <c r="A21" s="103" t="s">
        <v>88</v>
      </c>
      <c r="B21" s="60"/>
      <c r="C21" s="62">
        <v>0</v>
      </c>
      <c r="D21" s="131">
        <v>0</v>
      </c>
      <c r="E21" s="62">
        <v>0</v>
      </c>
      <c r="F21" s="131">
        <v>0</v>
      </c>
      <c r="I21" s="60" t="s">
        <v>88</v>
      </c>
      <c r="J21" s="48"/>
      <c r="K21" s="48"/>
      <c r="L21" s="48" t="s">
        <v>6</v>
      </c>
    </row>
    <row r="22" spans="1:13" ht="12.75">
      <c r="A22" s="60" t="s">
        <v>333</v>
      </c>
      <c r="B22" s="60"/>
      <c r="C22" s="63">
        <f>C18+C19</f>
        <v>-442</v>
      </c>
      <c r="D22" s="129">
        <v>-469</v>
      </c>
      <c r="E22" s="48">
        <f>+E19+E18</f>
        <v>458</v>
      </c>
      <c r="F22" s="129">
        <v>-884</v>
      </c>
      <c r="I22" s="60" t="s">
        <v>89</v>
      </c>
      <c r="J22" s="48">
        <f>+J19+J18</f>
        <v>457332.24000000046</v>
      </c>
      <c r="K22" s="48">
        <f>+K19+K18</f>
        <v>612899.3200000003</v>
      </c>
      <c r="L22" s="48">
        <f>+L19+L18</f>
        <v>-155567.0799999995</v>
      </c>
      <c r="M22" s="49" t="s">
        <v>6</v>
      </c>
    </row>
    <row r="23" spans="1:12" ht="12.75">
      <c r="A23" s="60" t="s">
        <v>6</v>
      </c>
      <c r="B23" s="60"/>
      <c r="C23" s="63"/>
      <c r="D23" s="129" t="s">
        <v>6</v>
      </c>
      <c r="E23" s="63"/>
      <c r="F23" s="129" t="s">
        <v>6</v>
      </c>
      <c r="I23" s="60" t="s">
        <v>6</v>
      </c>
      <c r="J23" s="48"/>
      <c r="K23" s="48"/>
      <c r="L23" s="48"/>
    </row>
    <row r="24" spans="1:12" ht="12.75">
      <c r="A24" s="57" t="s">
        <v>90</v>
      </c>
      <c r="B24" s="138">
        <v>18</v>
      </c>
      <c r="C24" s="146">
        <v>-1</v>
      </c>
      <c r="D24" s="146">
        <v>-12</v>
      </c>
      <c r="E24" s="146">
        <v>-5</v>
      </c>
      <c r="F24" s="146">
        <v>-24</v>
      </c>
      <c r="I24" s="57" t="s">
        <v>91</v>
      </c>
      <c r="J24" s="48">
        <f>K24+L24</f>
        <v>-5000</v>
      </c>
      <c r="K24" s="41">
        <v>-3000</v>
      </c>
      <c r="L24" s="41">
        <v>-2000</v>
      </c>
    </row>
    <row r="25" spans="1:12" ht="12.75">
      <c r="A25" s="60" t="s">
        <v>92</v>
      </c>
      <c r="B25" s="60"/>
      <c r="C25" s="63">
        <f>SUM(C22:C24)</f>
        <v>-443</v>
      </c>
      <c r="D25" s="129">
        <v>-481</v>
      </c>
      <c r="E25" s="63">
        <v>452</v>
      </c>
      <c r="F25" s="129">
        <v>-908</v>
      </c>
      <c r="I25" s="60" t="s">
        <v>92</v>
      </c>
      <c r="J25" s="48">
        <f>+J24+J22</f>
        <v>452332.24000000046</v>
      </c>
      <c r="K25" s="48">
        <f>+K24+K22</f>
        <v>609899.3200000003</v>
      </c>
      <c r="L25" s="48">
        <f>+L24+L22</f>
        <v>-157567.0799999995</v>
      </c>
    </row>
    <row r="26" spans="1:12" ht="12.75">
      <c r="A26" s="60"/>
      <c r="B26" s="60"/>
      <c r="D26" s="129" t="s">
        <v>6</v>
      </c>
      <c r="E26" s="63"/>
      <c r="F26" s="129" t="s">
        <v>6</v>
      </c>
      <c r="I26" s="60"/>
      <c r="J26" s="48" t="s">
        <v>6</v>
      </c>
      <c r="K26" s="48"/>
      <c r="L26" s="48"/>
    </row>
    <row r="27" spans="1:12" ht="12.75">
      <c r="A27" s="60" t="s">
        <v>93</v>
      </c>
      <c r="B27" s="60"/>
      <c r="C27" s="63">
        <v>0</v>
      </c>
      <c r="D27" s="129">
        <v>0</v>
      </c>
      <c r="E27" s="63">
        <v>0</v>
      </c>
      <c r="F27" s="129">
        <v>0</v>
      </c>
      <c r="I27" s="60" t="s">
        <v>93</v>
      </c>
      <c r="J27" s="48">
        <v>0</v>
      </c>
      <c r="K27" s="48">
        <v>0</v>
      </c>
      <c r="L27" s="48">
        <v>0</v>
      </c>
    </row>
    <row r="28" spans="1:12" ht="12.75">
      <c r="A28" s="60" t="s">
        <v>269</v>
      </c>
      <c r="B28" s="60"/>
      <c r="C28" s="64">
        <f>SUM(C25:C27)</f>
        <v>-443</v>
      </c>
      <c r="D28" s="133">
        <v>-481</v>
      </c>
      <c r="E28" s="134">
        <f>+E27+E25</f>
        <v>452</v>
      </c>
      <c r="F28" s="133">
        <v>-908</v>
      </c>
      <c r="I28" s="60" t="s">
        <v>94</v>
      </c>
      <c r="J28" s="48">
        <f>+J27+J25</f>
        <v>452332.24000000046</v>
      </c>
      <c r="K28" s="48">
        <f>+K27+K25</f>
        <v>609899.3200000003</v>
      </c>
      <c r="L28" s="48">
        <f>+L27+L25</f>
        <v>-157567.0799999995</v>
      </c>
    </row>
    <row r="29" spans="1:12" ht="12.75">
      <c r="A29" s="60" t="s">
        <v>6</v>
      </c>
      <c r="B29" s="60"/>
      <c r="C29" s="63"/>
      <c r="D29" s="129" t="s">
        <v>6</v>
      </c>
      <c r="E29" s="63"/>
      <c r="F29" s="129" t="s">
        <v>6</v>
      </c>
      <c r="I29" s="60" t="s">
        <v>6</v>
      </c>
      <c r="J29" s="48"/>
      <c r="K29" s="48"/>
      <c r="L29" s="48"/>
    </row>
    <row r="30" spans="1:12" ht="12.75">
      <c r="A30" s="60" t="s">
        <v>261</v>
      </c>
      <c r="B30" s="60" t="s">
        <v>96</v>
      </c>
      <c r="C30" s="139">
        <f>+C28/20250*100</f>
        <v>-2.187654320987654</v>
      </c>
      <c r="D30" s="140">
        <v>-2.38</v>
      </c>
      <c r="E30" s="139">
        <f>+E28/20250*100</f>
        <v>2.2320987654320987</v>
      </c>
      <c r="F30" s="140">
        <v>-4.48</v>
      </c>
      <c r="I30" s="60" t="s">
        <v>95</v>
      </c>
      <c r="J30" s="41">
        <f>+J28/202500</f>
        <v>2.2337394567901256</v>
      </c>
      <c r="K30" s="48"/>
      <c r="L30" s="48"/>
    </row>
    <row r="31" spans="1:12" ht="12.75">
      <c r="A31" s="60" t="s">
        <v>97</v>
      </c>
      <c r="B31" s="60" t="s">
        <v>244</v>
      </c>
      <c r="C31" s="65">
        <v>0</v>
      </c>
      <c r="D31" s="131">
        <v>0</v>
      </c>
      <c r="E31" s="65">
        <v>0</v>
      </c>
      <c r="F31" s="131">
        <v>0</v>
      </c>
      <c r="I31" s="60" t="s">
        <v>97</v>
      </c>
      <c r="J31" s="48"/>
      <c r="K31" s="48"/>
      <c r="L31" s="48"/>
    </row>
    <row r="32" spans="1:12" ht="12.75">
      <c r="A32" s="60"/>
      <c r="B32" s="60"/>
      <c r="C32" s="63"/>
      <c r="D32" s="129" t="s">
        <v>6</v>
      </c>
      <c r="E32" s="63"/>
      <c r="F32" s="129" t="s">
        <v>6</v>
      </c>
      <c r="G32" s="44"/>
      <c r="I32" s="60"/>
      <c r="J32" s="66"/>
      <c r="K32" s="48"/>
      <c r="L32" s="48"/>
    </row>
    <row r="33" spans="1:12" ht="12.75">
      <c r="A33" s="67" t="s">
        <v>98</v>
      </c>
      <c r="B33" s="67"/>
      <c r="C33" s="63"/>
      <c r="D33" s="129" t="s">
        <v>6</v>
      </c>
      <c r="E33" s="63"/>
      <c r="F33" s="129" t="s">
        <v>6</v>
      </c>
      <c r="G33" s="44"/>
      <c r="I33" s="67" t="s">
        <v>98</v>
      </c>
      <c r="J33" s="66"/>
      <c r="K33" s="48"/>
      <c r="L33" s="48"/>
    </row>
    <row r="34" spans="1:12" ht="12.75">
      <c r="A34" s="60" t="s">
        <v>263</v>
      </c>
      <c r="B34" s="60"/>
      <c r="C34" s="63">
        <v>0</v>
      </c>
      <c r="D34" s="129">
        <v>74</v>
      </c>
      <c r="E34" s="63">
        <v>3</v>
      </c>
      <c r="F34" s="129">
        <v>74</v>
      </c>
      <c r="I34" s="60" t="s">
        <v>99</v>
      </c>
      <c r="J34" s="48">
        <f>+L34+K34</f>
        <v>2833.4700000000003</v>
      </c>
      <c r="K34" s="48">
        <f>886.67-130</f>
        <v>756.67</v>
      </c>
      <c r="L34" s="48">
        <v>2076.8</v>
      </c>
    </row>
    <row r="35" spans="1:12" ht="12.75">
      <c r="A35" s="57" t="s">
        <v>102</v>
      </c>
      <c r="B35" s="57"/>
      <c r="C35" s="63">
        <f>792-484</f>
        <v>308</v>
      </c>
      <c r="D35" s="129">
        <v>341</v>
      </c>
      <c r="E35" s="63">
        <v>792</v>
      </c>
      <c r="F35" s="129">
        <v>491</v>
      </c>
      <c r="I35" s="57" t="s">
        <v>102</v>
      </c>
      <c r="J35" s="48">
        <f>+L35+K35</f>
        <v>791770.8999999999</v>
      </c>
      <c r="K35" s="48">
        <f>903202.07-420000</f>
        <v>483202.06999999995</v>
      </c>
      <c r="L35" s="48">
        <v>308568.83</v>
      </c>
    </row>
    <row r="36" spans="1:12" ht="12.75">
      <c r="A36" s="57" t="s">
        <v>103</v>
      </c>
      <c r="B36" s="57"/>
      <c r="C36" s="63">
        <v>3</v>
      </c>
      <c r="D36" s="129">
        <v>41</v>
      </c>
      <c r="E36" s="63">
        <v>15</v>
      </c>
      <c r="F36" s="129">
        <v>85</v>
      </c>
      <c r="I36" s="57" t="s">
        <v>103</v>
      </c>
      <c r="J36" s="48">
        <f>+L36+K36</f>
        <v>15251.46</v>
      </c>
      <c r="K36" s="48">
        <v>8814.01</v>
      </c>
      <c r="L36" s="48">
        <v>6437.45</v>
      </c>
    </row>
    <row r="37" spans="1:12" ht="12.75">
      <c r="A37" s="57" t="s">
        <v>104</v>
      </c>
      <c r="B37" s="57"/>
      <c r="C37" s="63">
        <v>5</v>
      </c>
      <c r="D37" s="129">
        <v>0</v>
      </c>
      <c r="E37" s="63">
        <v>5</v>
      </c>
      <c r="F37" s="129">
        <v>41</v>
      </c>
      <c r="I37" s="57" t="s">
        <v>104</v>
      </c>
      <c r="J37" s="48">
        <f>+L37+K37</f>
        <v>4997.85</v>
      </c>
      <c r="K37" s="48">
        <v>4997.85</v>
      </c>
      <c r="L37" s="48">
        <v>0</v>
      </c>
    </row>
    <row r="38" spans="1:12" ht="12.75">
      <c r="A38" s="57" t="s">
        <v>101</v>
      </c>
      <c r="B38" s="57"/>
      <c r="C38" s="63"/>
      <c r="D38" s="129" t="s">
        <v>6</v>
      </c>
      <c r="E38" s="63"/>
      <c r="F38" s="129" t="s">
        <v>6</v>
      </c>
      <c r="I38" s="57" t="s">
        <v>101</v>
      </c>
      <c r="J38" s="48"/>
      <c r="K38" s="48"/>
      <c r="L38" s="48"/>
    </row>
    <row r="39" spans="1:12" ht="12.75">
      <c r="A39" s="60" t="s">
        <v>108</v>
      </c>
      <c r="B39" s="60"/>
      <c r="C39" s="65">
        <v>0</v>
      </c>
      <c r="D39" s="131">
        <v>0</v>
      </c>
      <c r="E39" s="65">
        <v>0</v>
      </c>
      <c r="F39" s="131">
        <v>35</v>
      </c>
      <c r="I39" s="40" t="s">
        <v>109</v>
      </c>
      <c r="J39" s="48"/>
      <c r="K39" s="48"/>
      <c r="L39" s="48"/>
    </row>
    <row r="40" spans="1:12" ht="12.75">
      <c r="A40" s="60" t="s">
        <v>110</v>
      </c>
      <c r="B40" s="60"/>
      <c r="C40" s="65">
        <f>SUM(C34:C39)</f>
        <v>316</v>
      </c>
      <c r="D40" s="135">
        <f>SUM(D34:D39)</f>
        <v>456</v>
      </c>
      <c r="E40" s="65">
        <f>SUM(E34:E39)</f>
        <v>815</v>
      </c>
      <c r="F40" s="135">
        <f>SUM(F34:F39)</f>
        <v>726</v>
      </c>
      <c r="I40" s="57" t="s">
        <v>106</v>
      </c>
      <c r="J40" s="48"/>
      <c r="K40" s="48">
        <v>0</v>
      </c>
      <c r="L40" s="48"/>
    </row>
    <row r="41" spans="1:12" ht="12.75">
      <c r="A41" s="69"/>
      <c r="B41" s="69"/>
      <c r="C41" s="70" t="s">
        <v>6</v>
      </c>
      <c r="D41" s="68"/>
      <c r="E41" s="40" t="s">
        <v>6</v>
      </c>
      <c r="F41" s="136"/>
      <c r="G41" s="68"/>
      <c r="H41" s="68"/>
      <c r="I41" s="60" t="s">
        <v>108</v>
      </c>
      <c r="J41" s="48">
        <f>+L41+K41</f>
        <v>0</v>
      </c>
      <c r="K41" s="48">
        <v>0</v>
      </c>
      <c r="L41" s="48">
        <v>0</v>
      </c>
    </row>
    <row r="42" spans="1:12" ht="12.75">
      <c r="A42" s="42" t="s">
        <v>246</v>
      </c>
      <c r="B42" s="42"/>
      <c r="I42" s="60" t="s">
        <v>110</v>
      </c>
      <c r="J42" s="48">
        <f>SUM(J34:J41)</f>
        <v>814853.6799999998</v>
      </c>
      <c r="K42" s="48">
        <f>SUM(K34:K41)</f>
        <v>497770.5999999999</v>
      </c>
      <c r="L42" s="48">
        <f>SUM(L34:L41)</f>
        <v>317083.08</v>
      </c>
    </row>
    <row r="43" spans="1:12" ht="12.75">
      <c r="A43" s="43" t="s">
        <v>270</v>
      </c>
      <c r="B43" s="43"/>
      <c r="J43" s="48"/>
      <c r="K43" s="48" t="s">
        <v>6</v>
      </c>
      <c r="L43" s="48" t="s">
        <v>6</v>
      </c>
    </row>
    <row r="45" ht="12.75">
      <c r="I45" s="40" t="s">
        <v>111</v>
      </c>
    </row>
    <row r="48" spans="9:12" ht="12.75">
      <c r="I48" s="67" t="s">
        <v>98</v>
      </c>
      <c r="J48" s="66"/>
      <c r="K48" s="48"/>
      <c r="L48" s="48"/>
    </row>
    <row r="49" spans="9:12" ht="12.75">
      <c r="I49" s="60" t="s">
        <v>99</v>
      </c>
      <c r="J49" s="48">
        <f>+L49+K49</f>
        <v>0</v>
      </c>
      <c r="K49" s="48">
        <v>0</v>
      </c>
      <c r="L49" s="48">
        <v>0</v>
      </c>
    </row>
    <row r="50" spans="9:12" ht="12.75">
      <c r="I50" s="60" t="s">
        <v>100</v>
      </c>
      <c r="J50" s="48"/>
      <c r="K50" s="48">
        <v>0</v>
      </c>
      <c r="L50" s="48">
        <v>0</v>
      </c>
    </row>
    <row r="51" spans="9:12" ht="12.75">
      <c r="I51" s="60" t="s">
        <v>101</v>
      </c>
      <c r="J51" s="48"/>
      <c r="K51" s="48"/>
      <c r="L51" s="48"/>
    </row>
    <row r="52" spans="9:12" ht="12.75">
      <c r="I52" s="57" t="s">
        <v>102</v>
      </c>
      <c r="J52" s="48">
        <f>+L52+K52</f>
        <v>307886.77</v>
      </c>
      <c r="K52" s="48">
        <f>362338.53-210000</f>
        <v>152338.53000000003</v>
      </c>
      <c r="L52" s="48">
        <v>155548.24</v>
      </c>
    </row>
    <row r="53" spans="9:12" ht="12.75">
      <c r="I53" s="57" t="s">
        <v>103</v>
      </c>
      <c r="J53" s="48">
        <f>+L53+K53</f>
        <v>2825.34</v>
      </c>
      <c r="K53" s="48">
        <v>1866.13</v>
      </c>
      <c r="L53" s="48">
        <v>959.21</v>
      </c>
    </row>
    <row r="54" spans="9:12" ht="12.75">
      <c r="I54" s="57" t="s">
        <v>104</v>
      </c>
      <c r="J54" s="48">
        <f>+L54+K54</f>
        <v>4997.85</v>
      </c>
      <c r="K54" s="48">
        <v>4997.85</v>
      </c>
      <c r="L54" s="48">
        <v>0</v>
      </c>
    </row>
    <row r="55" spans="9:12" ht="12.75">
      <c r="I55" s="57" t="s">
        <v>101</v>
      </c>
      <c r="J55" s="48"/>
      <c r="K55" s="48"/>
      <c r="L55" s="48"/>
    </row>
    <row r="56" spans="9:12" ht="12.75">
      <c r="I56" s="57" t="s">
        <v>105</v>
      </c>
      <c r="J56" s="48">
        <f>+L56+K56</f>
        <v>-8841.099999999999</v>
      </c>
      <c r="K56" s="48">
        <f>711.74-0.04</f>
        <v>711.7</v>
      </c>
      <c r="L56" s="48">
        <v>-9552.8</v>
      </c>
    </row>
    <row r="57" spans="9:12" ht="12.75">
      <c r="I57" s="68" t="s">
        <v>107</v>
      </c>
      <c r="J57" s="48">
        <f>+L57+K57</f>
        <v>8841</v>
      </c>
      <c r="K57" s="48">
        <v>-712</v>
      </c>
      <c r="L57" s="48">
        <v>9553</v>
      </c>
    </row>
    <row r="58" spans="9:12" ht="12.75">
      <c r="I58" s="40" t="s">
        <v>109</v>
      </c>
      <c r="J58" s="48"/>
      <c r="K58" s="48"/>
      <c r="L58" s="48"/>
    </row>
    <row r="59" spans="9:12" ht="12.75">
      <c r="I59" s="57" t="s">
        <v>106</v>
      </c>
      <c r="J59" s="48"/>
      <c r="K59" s="48">
        <v>0</v>
      </c>
      <c r="L59" s="48"/>
    </row>
    <row r="60" spans="9:12" ht="12.75">
      <c r="I60" s="60" t="s">
        <v>108</v>
      </c>
      <c r="J60" s="48">
        <f>+L60+K60</f>
        <v>0</v>
      </c>
      <c r="K60" s="48">
        <v>0</v>
      </c>
      <c r="L60" s="48">
        <v>0</v>
      </c>
    </row>
    <row r="61" spans="9:12" ht="12.75">
      <c r="I61" s="60" t="s">
        <v>110</v>
      </c>
      <c r="J61" s="48">
        <f>SUM(J49:J60)</f>
        <v>315709.86000000004</v>
      </c>
      <c r="K61" s="48">
        <f>SUM(K49:K60)</f>
        <v>159202.21000000005</v>
      </c>
      <c r="L61" s="48">
        <f>SUM(L49:L60)</f>
        <v>156507.65</v>
      </c>
    </row>
    <row r="62" spans="10:12" ht="12.75">
      <c r="J62" s="48"/>
      <c r="K62" s="48" t="s">
        <v>6</v>
      </c>
      <c r="L62" s="48" t="s">
        <v>6</v>
      </c>
    </row>
    <row r="64" ht="12.75">
      <c r="I64" s="40" t="s">
        <v>111</v>
      </c>
    </row>
    <row r="66" spans="9:12" ht="12.75">
      <c r="I66" s="40" t="s">
        <v>80</v>
      </c>
      <c r="J66" s="40">
        <f>K66+L66</f>
        <v>-965365.04</v>
      </c>
      <c r="K66" s="40">
        <f>-910499.27+210000+712</f>
        <v>-699787.27</v>
      </c>
      <c r="L66" s="40">
        <f>-256024.77-9553</f>
        <v>-265577.77</v>
      </c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workbookViewId="0" topLeftCell="C1">
      <selection activeCell="E1" sqref="E1:M16384"/>
    </sheetView>
  </sheetViews>
  <sheetFormatPr defaultColWidth="9.140625" defaultRowHeight="12.75"/>
  <cols>
    <col min="1" max="1" width="7.421875" style="40" customWidth="1"/>
    <col min="2" max="2" width="36.7109375" style="40" customWidth="1"/>
    <col min="3" max="3" width="23.57421875" style="40" customWidth="1"/>
    <col min="4" max="4" width="27.140625" style="40" customWidth="1"/>
    <col min="5" max="5" width="27.140625" style="40" hidden="1" customWidth="1"/>
    <col min="6" max="6" width="10.8515625" style="40" hidden="1" customWidth="1"/>
    <col min="7" max="7" width="7.7109375" style="40" hidden="1" customWidth="1"/>
    <col min="8" max="9" width="13.57421875" style="48" hidden="1" customWidth="1"/>
    <col min="10" max="10" width="11.28125" style="40" hidden="1" customWidth="1"/>
    <col min="11" max="11" width="12.7109375" style="40" hidden="1" customWidth="1"/>
    <col min="12" max="12" width="0" style="40" hidden="1" customWidth="1"/>
    <col min="13" max="13" width="0" style="0" hidden="1" customWidth="1"/>
    <col min="14" max="14" width="21.421875" style="0" bestFit="1" customWidth="1"/>
    <col min="15" max="15" width="14.7109375" style="0" bestFit="1" customWidth="1"/>
  </cols>
  <sheetData>
    <row r="1" ht="18">
      <c r="A1" s="39" t="s">
        <v>0</v>
      </c>
    </row>
    <row r="2" ht="12.75">
      <c r="A2" s="43" t="s">
        <v>273</v>
      </c>
    </row>
    <row r="3" spans="1:9" ht="12.75">
      <c r="A3" s="43" t="s">
        <v>307</v>
      </c>
      <c r="C3" s="43" t="s">
        <v>112</v>
      </c>
      <c r="H3" s="40" t="s">
        <v>113</v>
      </c>
      <c r="I3" s="40"/>
    </row>
    <row r="4" spans="1:10" ht="12.75">
      <c r="A4" s="42" t="s">
        <v>247</v>
      </c>
      <c r="D4" s="71" t="s">
        <v>114</v>
      </c>
      <c r="E4" s="71"/>
      <c r="H4" s="40" t="s">
        <v>6</v>
      </c>
      <c r="I4" s="40" t="s">
        <v>6</v>
      </c>
      <c r="J4" s="40" t="s">
        <v>115</v>
      </c>
    </row>
    <row r="5" spans="1:11" ht="12.75">
      <c r="A5" s="53"/>
      <c r="B5" s="53"/>
      <c r="C5" s="47" t="s">
        <v>248</v>
      </c>
      <c r="D5" s="47" t="s">
        <v>251</v>
      </c>
      <c r="E5" s="47"/>
      <c r="F5" s="55"/>
      <c r="H5" s="51" t="s">
        <v>6</v>
      </c>
      <c r="I5" s="47" t="s">
        <v>116</v>
      </c>
      <c r="J5" s="51" t="s">
        <v>6</v>
      </c>
      <c r="K5" s="40" t="s">
        <v>64</v>
      </c>
    </row>
    <row r="6" spans="1:11" ht="12.75">
      <c r="A6" s="53"/>
      <c r="B6" s="53"/>
      <c r="C6" s="47" t="s">
        <v>249</v>
      </c>
      <c r="D6" s="47" t="s">
        <v>250</v>
      </c>
      <c r="E6" s="47"/>
      <c r="F6" s="55"/>
      <c r="H6" s="51" t="s">
        <v>6</v>
      </c>
      <c r="I6" s="47" t="s">
        <v>117</v>
      </c>
      <c r="J6" s="51" t="s">
        <v>6</v>
      </c>
      <c r="K6" s="40" t="s">
        <v>65</v>
      </c>
    </row>
    <row r="7" spans="1:11" ht="12.75">
      <c r="A7" s="53"/>
      <c r="B7" s="53"/>
      <c r="C7" s="104" t="s">
        <v>314</v>
      </c>
      <c r="D7" s="47" t="s">
        <v>271</v>
      </c>
      <c r="E7" s="47"/>
      <c r="F7" s="55"/>
      <c r="H7" s="51" t="s">
        <v>118</v>
      </c>
      <c r="I7" s="123">
        <v>38168</v>
      </c>
      <c r="J7" s="41"/>
      <c r="K7" s="40" t="s">
        <v>67</v>
      </c>
    </row>
    <row r="8" spans="1:11" ht="12.75">
      <c r="A8" s="53" t="s">
        <v>6</v>
      </c>
      <c r="B8" s="72" t="s">
        <v>119</v>
      </c>
      <c r="C8" s="47" t="s">
        <v>120</v>
      </c>
      <c r="D8" s="47" t="s">
        <v>120</v>
      </c>
      <c r="E8" s="47"/>
      <c r="F8" s="55"/>
      <c r="H8" s="51" t="s">
        <v>121</v>
      </c>
      <c r="I8" s="51" t="s">
        <v>71</v>
      </c>
      <c r="J8" s="51" t="s">
        <v>72</v>
      </c>
      <c r="K8" s="40" t="s">
        <v>6</v>
      </c>
    </row>
    <row r="9" spans="1:12" ht="12.75">
      <c r="A9" s="53">
        <v>1</v>
      </c>
      <c r="B9" s="73" t="s">
        <v>122</v>
      </c>
      <c r="C9" s="74">
        <v>23259</v>
      </c>
      <c r="D9" s="75">
        <v>24002</v>
      </c>
      <c r="E9" s="73" t="s">
        <v>122</v>
      </c>
      <c r="F9" s="76"/>
      <c r="G9" s="48">
        <v>23259</v>
      </c>
      <c r="H9" s="50">
        <f>+I9+J9</f>
        <v>23259318.450000003</v>
      </c>
      <c r="I9" s="48">
        <v>14242481.57</v>
      </c>
      <c r="J9" s="48">
        <v>9016836.88</v>
      </c>
      <c r="K9" s="48"/>
      <c r="L9" s="48"/>
    </row>
    <row r="10" spans="1:12" ht="12.75">
      <c r="A10" s="53" t="s">
        <v>6</v>
      </c>
      <c r="B10" s="73" t="s">
        <v>6</v>
      </c>
      <c r="C10" s="74"/>
      <c r="D10" s="75"/>
      <c r="E10" s="73" t="s">
        <v>6</v>
      </c>
      <c r="F10" s="76"/>
      <c r="G10" s="48" t="s">
        <v>123</v>
      </c>
      <c r="H10" s="50">
        <f>+I10+K10</f>
        <v>0</v>
      </c>
      <c r="I10" s="48">
        <v>5000002</v>
      </c>
      <c r="J10" s="48"/>
      <c r="K10" s="48">
        <v>-5000002</v>
      </c>
      <c r="L10" s="48"/>
    </row>
    <row r="11" spans="1:12" ht="12.75">
      <c r="A11" s="53" t="s">
        <v>6</v>
      </c>
      <c r="B11" s="72" t="s">
        <v>124</v>
      </c>
      <c r="C11" s="74"/>
      <c r="D11" s="75"/>
      <c r="E11" s="72" t="s">
        <v>124</v>
      </c>
      <c r="F11" s="76"/>
      <c r="G11" s="48"/>
      <c r="H11" s="50" t="s">
        <v>6</v>
      </c>
      <c r="J11" s="48"/>
      <c r="K11" s="48"/>
      <c r="L11" s="48"/>
    </row>
    <row r="12" spans="1:12" ht="12.75">
      <c r="A12" s="53">
        <v>2</v>
      </c>
      <c r="B12" s="73" t="s">
        <v>125</v>
      </c>
      <c r="C12" s="77">
        <v>14739</v>
      </c>
      <c r="D12" s="78">
        <v>13383</v>
      </c>
      <c r="E12" s="73" t="s">
        <v>125</v>
      </c>
      <c r="F12" s="76">
        <f>+H12-13382839</f>
        <v>1355737.8200000003</v>
      </c>
      <c r="G12" s="48">
        <v>14739</v>
      </c>
      <c r="H12" s="50">
        <f>+I12+J12</f>
        <v>14738576.82</v>
      </c>
      <c r="I12" s="50">
        <v>7141163.24</v>
      </c>
      <c r="J12" s="50">
        <f>4513345.53+1325531.85+1752639.56+5896.64</f>
        <v>7597413.580000001</v>
      </c>
      <c r="K12" s="48" t="s">
        <v>6</v>
      </c>
      <c r="L12" s="48"/>
    </row>
    <row r="13" spans="1:12" ht="12.75">
      <c r="A13" s="53">
        <v>3</v>
      </c>
      <c r="B13" s="73" t="s">
        <v>126</v>
      </c>
      <c r="C13" s="79">
        <v>18087</v>
      </c>
      <c r="D13" s="80">
        <v>14494</v>
      </c>
      <c r="E13" s="73" t="s">
        <v>126</v>
      </c>
      <c r="F13" s="76">
        <f>+H13-14493953</f>
        <v>3593549.3800000027</v>
      </c>
      <c r="G13" s="48">
        <v>18087</v>
      </c>
      <c r="H13" s="50">
        <f>+I13+J13+K13</f>
        <v>18087502.380000003</v>
      </c>
      <c r="I13" s="50">
        <v>7247978.93</v>
      </c>
      <c r="J13" s="50">
        <v>15836192.05</v>
      </c>
      <c r="K13" s="48">
        <v>-4996668.6</v>
      </c>
      <c r="L13" s="48">
        <v>0</v>
      </c>
    </row>
    <row r="14" spans="1:12" ht="12.75">
      <c r="A14" s="53">
        <v>4</v>
      </c>
      <c r="B14" s="73" t="s">
        <v>127</v>
      </c>
      <c r="C14" s="81">
        <f>994-73</f>
        <v>921</v>
      </c>
      <c r="D14" s="80">
        <v>1205</v>
      </c>
      <c r="E14" s="73" t="s">
        <v>127</v>
      </c>
      <c r="F14" s="76">
        <f>+H14-1150753</f>
        <v>-156536.5300000012</v>
      </c>
      <c r="G14" s="48">
        <v>994</v>
      </c>
      <c r="H14" s="50">
        <f>+I14+J14+K14</f>
        <v>994216.4699999988</v>
      </c>
      <c r="I14" s="50">
        <f>20816302.38+38865+149417+172255</f>
        <v>21176839.38</v>
      </c>
      <c r="J14" s="50">
        <f>77430+142835.36+235025+130065.2</f>
        <v>585355.5599999999</v>
      </c>
      <c r="K14" s="48">
        <v>-20767978.47</v>
      </c>
      <c r="L14" s="48">
        <v>0</v>
      </c>
    </row>
    <row r="15" spans="1:12" ht="12.75">
      <c r="A15" s="53" t="s">
        <v>6</v>
      </c>
      <c r="B15" s="40" t="s">
        <v>6</v>
      </c>
      <c r="C15" s="81" t="s">
        <v>6</v>
      </c>
      <c r="D15" s="82" t="s">
        <v>6</v>
      </c>
      <c r="E15" s="40" t="s">
        <v>6</v>
      </c>
      <c r="F15" s="76">
        <f>+F13+F14</f>
        <v>3437012.8500000015</v>
      </c>
      <c r="G15" s="48">
        <v>-73</v>
      </c>
      <c r="H15" s="50">
        <f>+I15+J15</f>
        <v>-72948</v>
      </c>
      <c r="I15" s="50">
        <v>89052</v>
      </c>
      <c r="J15" s="50">
        <v>-162000</v>
      </c>
      <c r="K15" s="48" t="s">
        <v>6</v>
      </c>
      <c r="L15" s="48"/>
    </row>
    <row r="16" spans="1:12" ht="12.75">
      <c r="A16" s="53">
        <v>5</v>
      </c>
      <c r="B16" s="73" t="s">
        <v>128</v>
      </c>
      <c r="C16" s="81"/>
      <c r="D16" s="82"/>
      <c r="E16" s="73" t="s">
        <v>128</v>
      </c>
      <c r="F16" s="76"/>
      <c r="G16" s="48"/>
      <c r="H16" s="50"/>
      <c r="I16" s="50">
        <v>-49068.76</v>
      </c>
      <c r="J16" s="50"/>
      <c r="K16" s="48">
        <f>-I16</f>
        <v>49068.76</v>
      </c>
      <c r="L16" s="48"/>
    </row>
    <row r="17" spans="1:12" ht="12.75">
      <c r="A17" s="53" t="s">
        <v>6</v>
      </c>
      <c r="B17" s="73" t="s">
        <v>129</v>
      </c>
      <c r="C17" s="81">
        <v>0</v>
      </c>
      <c r="D17" s="82">
        <v>4730</v>
      </c>
      <c r="E17" s="73" t="s">
        <v>129</v>
      </c>
      <c r="F17" s="76">
        <f>+H17+H18</f>
        <v>3445678.31</v>
      </c>
      <c r="G17" s="48">
        <v>0</v>
      </c>
      <c r="H17" s="50">
        <f>+I17+J17</f>
        <v>0</v>
      </c>
      <c r="I17" s="50">
        <v>0</v>
      </c>
      <c r="J17" s="50">
        <v>0</v>
      </c>
      <c r="K17" s="48" t="s">
        <v>6</v>
      </c>
      <c r="L17" s="48"/>
    </row>
    <row r="18" spans="1:14" ht="12.75">
      <c r="A18" s="53">
        <v>6</v>
      </c>
      <c r="B18" s="73" t="s">
        <v>130</v>
      </c>
      <c r="C18" s="83">
        <v>3446</v>
      </c>
      <c r="D18" s="84">
        <v>1328</v>
      </c>
      <c r="E18" s="73" t="s">
        <v>130</v>
      </c>
      <c r="F18" s="76"/>
      <c r="G18" s="48">
        <v>3446</v>
      </c>
      <c r="H18" s="50">
        <f>+I18+J18</f>
        <v>3445678.31</v>
      </c>
      <c r="I18" s="50">
        <f>19334.7+1825098.32</f>
        <v>1844433.02</v>
      </c>
      <c r="J18" s="50">
        <f>3775.93+43673.52+5142.36+10489.58+823503.98+714659.92</f>
        <v>1601245.29</v>
      </c>
      <c r="K18" s="48" t="s">
        <v>6</v>
      </c>
      <c r="L18" s="48"/>
      <c r="N18" s="38"/>
    </row>
    <row r="19" spans="1:12" ht="12.75">
      <c r="A19" s="53"/>
      <c r="B19" s="73" t="s">
        <v>6</v>
      </c>
      <c r="C19" s="85">
        <f aca="true" t="shared" si="0" ref="C19:J19">SUM(C12:C18)</f>
        <v>37193</v>
      </c>
      <c r="D19" s="85">
        <f t="shared" si="0"/>
        <v>35140</v>
      </c>
      <c r="E19" s="73" t="s">
        <v>6</v>
      </c>
      <c r="F19" s="76"/>
      <c r="G19" s="85">
        <f t="shared" si="0"/>
        <v>37193</v>
      </c>
      <c r="H19" s="85">
        <f t="shared" si="0"/>
        <v>37193025.980000004</v>
      </c>
      <c r="I19" s="85">
        <f t="shared" si="0"/>
        <v>37450397.81</v>
      </c>
      <c r="J19" s="85">
        <f t="shared" si="0"/>
        <v>25458206.48</v>
      </c>
      <c r="K19" s="48" t="s">
        <v>6</v>
      </c>
      <c r="L19" s="48"/>
    </row>
    <row r="20" spans="1:12" ht="12.75">
      <c r="A20" s="53" t="s">
        <v>6</v>
      </c>
      <c r="B20" s="72" t="s">
        <v>131</v>
      </c>
      <c r="C20" s="74"/>
      <c r="D20" s="75"/>
      <c r="E20" s="72" t="s">
        <v>131</v>
      </c>
      <c r="F20" s="76"/>
      <c r="G20" s="48"/>
      <c r="H20" s="50" t="s">
        <v>6</v>
      </c>
      <c r="I20" s="50" t="s">
        <v>6</v>
      </c>
      <c r="J20" s="50" t="s">
        <v>6</v>
      </c>
      <c r="K20" s="48" t="s">
        <v>6</v>
      </c>
      <c r="L20" s="48"/>
    </row>
    <row r="21" spans="1:12" ht="12.75">
      <c r="A21" s="53">
        <v>7</v>
      </c>
      <c r="B21" s="73" t="s">
        <v>132</v>
      </c>
      <c r="C21" s="86">
        <v>2161</v>
      </c>
      <c r="D21" s="78">
        <v>4540</v>
      </c>
      <c r="E21" s="73" t="s">
        <v>132</v>
      </c>
      <c r="F21" s="76">
        <f>+H21-4539737</f>
        <v>-2378755.8099999987</v>
      </c>
      <c r="G21" s="48">
        <v>2161</v>
      </c>
      <c r="H21" s="50">
        <f>+I21+J21+K21</f>
        <v>2160981.1900000013</v>
      </c>
      <c r="I21" s="50">
        <v>517990.01</v>
      </c>
      <c r="J21" s="50">
        <v>22410969.65</v>
      </c>
      <c r="K21" s="48">
        <v>-20767978.47</v>
      </c>
      <c r="L21" s="48"/>
    </row>
    <row r="22" spans="1:12" ht="12.75">
      <c r="A22" s="53">
        <v>8</v>
      </c>
      <c r="B22" s="73" t="s">
        <v>133</v>
      </c>
      <c r="C22" s="87">
        <v>1574</v>
      </c>
      <c r="D22" s="82">
        <v>3008</v>
      </c>
      <c r="E22" s="73" t="s">
        <v>133</v>
      </c>
      <c r="F22" s="76">
        <f>+H22+H23-3007506</f>
        <v>-833476</v>
      </c>
      <c r="G22" s="48">
        <v>1574</v>
      </c>
      <c r="H22" s="50">
        <f>+I22+J22+K22</f>
        <v>1573869.9900000002</v>
      </c>
      <c r="I22" s="50">
        <v>5242725.58</v>
      </c>
      <c r="J22" s="50">
        <v>1327813.01</v>
      </c>
      <c r="K22" s="48">
        <v>-4996668.6</v>
      </c>
      <c r="L22" s="48"/>
    </row>
    <row r="23" spans="1:12" ht="12.75">
      <c r="A23" s="53"/>
      <c r="B23" s="88" t="s">
        <v>134</v>
      </c>
      <c r="C23" s="81">
        <v>600</v>
      </c>
      <c r="D23" s="82" t="s">
        <v>6</v>
      </c>
      <c r="E23" s="88" t="s">
        <v>134</v>
      </c>
      <c r="F23" s="76">
        <f>+F21+F22</f>
        <v>-3212231.8099999987</v>
      </c>
      <c r="G23" s="48">
        <v>600</v>
      </c>
      <c r="H23" s="50">
        <f>+I23+J23</f>
        <v>600160.01</v>
      </c>
      <c r="I23" s="50">
        <f>329119.93+92.32-1320.6</f>
        <v>327891.65</v>
      </c>
      <c r="J23" s="50">
        <f>281338.2-6419.08-2650.76</f>
        <v>272268.36</v>
      </c>
      <c r="K23" s="48" t="s">
        <v>6</v>
      </c>
      <c r="L23" s="48"/>
    </row>
    <row r="24" spans="1:12" ht="12.75">
      <c r="A24" s="53"/>
      <c r="B24" s="73" t="s">
        <v>321</v>
      </c>
      <c r="C24" s="81">
        <v>4666</v>
      </c>
      <c r="D24" s="82" t="s">
        <v>6</v>
      </c>
      <c r="E24" s="73" t="s">
        <v>6</v>
      </c>
      <c r="F24" s="76"/>
      <c r="G24" s="48">
        <v>0</v>
      </c>
      <c r="H24" s="50">
        <f>+I24+J24+K24</f>
        <v>0</v>
      </c>
      <c r="I24" s="50">
        <v>0</v>
      </c>
      <c r="J24" s="50">
        <v>-49068.76</v>
      </c>
      <c r="K24" s="48">
        <f>+K16</f>
        <v>49068.76</v>
      </c>
      <c r="L24" s="48"/>
    </row>
    <row r="25" spans="1:12" ht="12.75">
      <c r="A25" s="53"/>
      <c r="B25" s="73"/>
      <c r="C25" s="81"/>
      <c r="D25" s="82"/>
      <c r="E25" s="73" t="s">
        <v>321</v>
      </c>
      <c r="F25" s="76"/>
      <c r="G25" s="48">
        <v>4666</v>
      </c>
      <c r="H25" s="50">
        <v>4666000</v>
      </c>
      <c r="I25" s="50">
        <v>4666000</v>
      </c>
      <c r="J25" s="50"/>
      <c r="K25" s="48"/>
      <c r="L25" s="48"/>
    </row>
    <row r="26" spans="1:12" ht="12.75">
      <c r="A26" s="53">
        <v>9</v>
      </c>
      <c r="B26" s="73" t="s">
        <v>135</v>
      </c>
      <c r="C26" s="81">
        <v>5</v>
      </c>
      <c r="D26" s="80">
        <v>169</v>
      </c>
      <c r="E26" s="73" t="s">
        <v>135</v>
      </c>
      <c r="F26" s="76"/>
      <c r="G26" s="48">
        <v>5</v>
      </c>
      <c r="H26" s="50">
        <v>5000</v>
      </c>
      <c r="I26" s="50">
        <v>3000</v>
      </c>
      <c r="J26" s="50">
        <v>2000</v>
      </c>
      <c r="K26" s="48">
        <v>-891514</v>
      </c>
      <c r="L26" s="50" t="s">
        <v>6</v>
      </c>
    </row>
    <row r="27" spans="1:12" ht="12.75">
      <c r="A27" s="53">
        <v>10</v>
      </c>
      <c r="B27" s="73" t="s">
        <v>136</v>
      </c>
      <c r="C27" s="89">
        <v>760</v>
      </c>
      <c r="D27" s="90">
        <v>830</v>
      </c>
      <c r="E27" s="73" t="s">
        <v>136</v>
      </c>
      <c r="F27" s="76"/>
      <c r="G27" s="48">
        <v>760</v>
      </c>
      <c r="H27" s="50">
        <f>+I27+J27+K27</f>
        <v>760000</v>
      </c>
      <c r="I27" s="50">
        <v>0</v>
      </c>
      <c r="J27" s="50">
        <v>0</v>
      </c>
      <c r="K27" s="48">
        <v>760000</v>
      </c>
      <c r="L27" s="48"/>
    </row>
    <row r="28" spans="1:12" ht="12.75">
      <c r="A28" s="53"/>
      <c r="B28" s="73"/>
      <c r="C28" s="147">
        <f aca="true" t="shared" si="1" ref="C28:J28">SUM(C21:C27)</f>
        <v>9766</v>
      </c>
      <c r="D28" s="147">
        <f t="shared" si="1"/>
        <v>8547</v>
      </c>
      <c r="E28" s="73"/>
      <c r="F28" s="76"/>
      <c r="G28" s="75">
        <f t="shared" si="1"/>
        <v>9766</v>
      </c>
      <c r="H28" s="75">
        <f t="shared" si="1"/>
        <v>9766011.190000001</v>
      </c>
      <c r="I28" s="75">
        <f t="shared" si="1"/>
        <v>10757607.24</v>
      </c>
      <c r="J28" s="75">
        <f t="shared" si="1"/>
        <v>23963982.259999998</v>
      </c>
      <c r="K28" s="48" t="s">
        <v>6</v>
      </c>
      <c r="L28" s="48"/>
    </row>
    <row r="29" spans="1:12" ht="12.75">
      <c r="A29" s="53"/>
      <c r="B29" s="72" t="s">
        <v>137</v>
      </c>
      <c r="C29" s="74">
        <f aca="true" t="shared" si="2" ref="C29:H29">+C19-C28</f>
        <v>27427</v>
      </c>
      <c r="D29" s="74">
        <f t="shared" si="2"/>
        <v>26593</v>
      </c>
      <c r="E29" s="72" t="s">
        <v>137</v>
      </c>
      <c r="F29" s="76"/>
      <c r="G29" s="74">
        <f t="shared" si="2"/>
        <v>27427</v>
      </c>
      <c r="H29" s="74">
        <f t="shared" si="2"/>
        <v>27427014.790000003</v>
      </c>
      <c r="I29" s="50" t="s">
        <v>6</v>
      </c>
      <c r="J29" s="50" t="s">
        <v>6</v>
      </c>
      <c r="K29" s="48" t="s">
        <v>6</v>
      </c>
      <c r="L29" s="48"/>
    </row>
    <row r="30" spans="1:12" ht="13.5" thickBot="1">
      <c r="A30" s="53" t="s">
        <v>6</v>
      </c>
      <c r="C30" s="91">
        <f aca="true" t="shared" si="3" ref="C30:H30">+C29+C9</f>
        <v>50686</v>
      </c>
      <c r="D30" s="91">
        <f t="shared" si="3"/>
        <v>50595</v>
      </c>
      <c r="F30" s="76"/>
      <c r="G30" s="91">
        <f t="shared" si="3"/>
        <v>50686</v>
      </c>
      <c r="H30" s="91">
        <f t="shared" si="3"/>
        <v>50686333.24000001</v>
      </c>
      <c r="I30" s="50" t="s">
        <v>6</v>
      </c>
      <c r="J30" s="50" t="s">
        <v>6</v>
      </c>
      <c r="K30" s="48" t="s">
        <v>6</v>
      </c>
      <c r="L30" s="48"/>
    </row>
    <row r="31" spans="1:12" ht="13.5" thickTop="1">
      <c r="A31" s="53" t="s">
        <v>6</v>
      </c>
      <c r="B31" s="72" t="s">
        <v>138</v>
      </c>
      <c r="C31" s="74"/>
      <c r="D31" s="75"/>
      <c r="E31" s="72" t="s">
        <v>138</v>
      </c>
      <c r="F31" s="76" t="s">
        <v>6</v>
      </c>
      <c r="G31" s="48"/>
      <c r="H31" s="50" t="s">
        <v>6</v>
      </c>
      <c r="I31" s="50" t="s">
        <v>6</v>
      </c>
      <c r="J31" s="50" t="s">
        <v>6</v>
      </c>
      <c r="K31" s="48" t="s">
        <v>6</v>
      </c>
      <c r="L31" s="48"/>
    </row>
    <row r="32" spans="1:12" ht="12.75">
      <c r="A32" s="53">
        <v>11</v>
      </c>
      <c r="B32" s="73" t="s">
        <v>139</v>
      </c>
      <c r="C32" s="74">
        <v>20250</v>
      </c>
      <c r="D32" s="75">
        <v>20250</v>
      </c>
      <c r="E32" s="73" t="s">
        <v>139</v>
      </c>
      <c r="F32" s="76" t="s">
        <v>6</v>
      </c>
      <c r="G32" s="48">
        <v>20250</v>
      </c>
      <c r="H32" s="50">
        <f>+I32+J32+K32</f>
        <v>20250000</v>
      </c>
      <c r="I32" s="50">
        <v>20250000</v>
      </c>
      <c r="J32" s="50">
        <v>5000002</v>
      </c>
      <c r="K32" s="48">
        <v>-5000002</v>
      </c>
      <c r="L32" s="48"/>
    </row>
    <row r="33" spans="1:12" ht="12.75">
      <c r="A33" s="53">
        <v>12</v>
      </c>
      <c r="B33" s="73" t="s">
        <v>140</v>
      </c>
      <c r="C33" s="74">
        <v>5937</v>
      </c>
      <c r="D33" s="75">
        <v>5937</v>
      </c>
      <c r="E33" s="73" t="s">
        <v>140</v>
      </c>
      <c r="F33" s="76"/>
      <c r="G33" s="74">
        <v>5937</v>
      </c>
      <c r="H33" s="50">
        <f>+I33+J33</f>
        <v>5936954.2</v>
      </c>
      <c r="I33" s="50">
        <v>5936954.2</v>
      </c>
      <c r="J33" s="50">
        <v>0</v>
      </c>
      <c r="K33" s="48" t="s">
        <v>6</v>
      </c>
      <c r="L33" s="48"/>
    </row>
    <row r="34" spans="1:12" ht="12.75">
      <c r="A34" s="53">
        <v>13</v>
      </c>
      <c r="B34" s="92" t="s">
        <v>141</v>
      </c>
      <c r="C34" s="74">
        <v>1680</v>
      </c>
      <c r="D34" s="75">
        <v>1680</v>
      </c>
      <c r="E34" s="92" t="s">
        <v>141</v>
      </c>
      <c r="F34" s="76"/>
      <c r="G34" s="74">
        <v>1680</v>
      </c>
      <c r="H34" s="50">
        <f>+I34+J34</f>
        <v>1680462.7</v>
      </c>
      <c r="I34" s="48">
        <v>1680462.7</v>
      </c>
      <c r="J34" s="50">
        <v>0</v>
      </c>
      <c r="K34" s="48" t="s">
        <v>115</v>
      </c>
      <c r="L34" s="48"/>
    </row>
    <row r="35" spans="1:12" ht="12.75">
      <c r="A35" s="53">
        <v>14</v>
      </c>
      <c r="B35" s="73" t="s">
        <v>142</v>
      </c>
      <c r="C35" s="93">
        <v>21138</v>
      </c>
      <c r="D35" s="94">
        <v>20686</v>
      </c>
      <c r="E35" s="73" t="s">
        <v>142</v>
      </c>
      <c r="F35" s="76"/>
      <c r="G35" s="93">
        <v>21138</v>
      </c>
      <c r="H35" s="50">
        <f>+I35+J35+K35</f>
        <v>21138148.3</v>
      </c>
      <c r="I35" s="50">
        <f>19601313.47-2183970.26</f>
        <v>17417343.21</v>
      </c>
      <c r="J35" s="50">
        <f>3881372.17-155567.08</f>
        <v>3725805.09</v>
      </c>
      <c r="K35" s="48">
        <v>-5000</v>
      </c>
      <c r="L35" s="48"/>
    </row>
    <row r="36" spans="1:12" ht="12.75">
      <c r="A36" s="53"/>
      <c r="B36" s="72" t="s">
        <v>6</v>
      </c>
      <c r="C36" s="95">
        <f>SUM(C32:C35)</f>
        <v>49005</v>
      </c>
      <c r="D36" s="95">
        <f>SUM(D32:D35)</f>
        <v>48553</v>
      </c>
      <c r="E36" s="72" t="s">
        <v>6</v>
      </c>
      <c r="F36" s="96" t="s">
        <v>6</v>
      </c>
      <c r="G36" s="95">
        <f>SUM(G32:G35)</f>
        <v>49005</v>
      </c>
      <c r="H36" s="95">
        <f>SUM(H32:H35)</f>
        <v>49005565.2</v>
      </c>
      <c r="I36" s="50" t="s">
        <v>6</v>
      </c>
      <c r="J36" s="50" t="s">
        <v>6</v>
      </c>
      <c r="K36" s="48">
        <f>21432061.92-2564983.75</f>
        <v>18867078.17</v>
      </c>
      <c r="L36" s="48"/>
    </row>
    <row r="37" spans="1:12" ht="12.75">
      <c r="A37" s="53" t="s">
        <v>6</v>
      </c>
      <c r="B37" s="72" t="s">
        <v>143</v>
      </c>
      <c r="C37" s="93" t="s">
        <v>6</v>
      </c>
      <c r="D37" s="94" t="s">
        <v>6</v>
      </c>
      <c r="E37" s="72" t="s">
        <v>143</v>
      </c>
      <c r="F37" s="76"/>
      <c r="G37" s="93" t="s">
        <v>6</v>
      </c>
      <c r="H37" s="50" t="s">
        <v>6</v>
      </c>
      <c r="I37" s="50" t="s">
        <v>6</v>
      </c>
      <c r="J37" s="50" t="s">
        <v>6</v>
      </c>
      <c r="K37" s="48" t="s">
        <v>6</v>
      </c>
      <c r="L37" s="48"/>
    </row>
    <row r="38" spans="1:12" ht="12.75">
      <c r="A38" s="53">
        <v>15</v>
      </c>
      <c r="B38" s="73" t="s">
        <v>144</v>
      </c>
      <c r="C38" s="93">
        <v>789</v>
      </c>
      <c r="D38" s="94">
        <v>1151</v>
      </c>
      <c r="E38" s="73" t="s">
        <v>144</v>
      </c>
      <c r="F38" s="76" t="s">
        <v>6</v>
      </c>
      <c r="G38" s="93">
        <v>789</v>
      </c>
      <c r="H38" s="50">
        <f>+I38+J38+K38</f>
        <v>789254.01</v>
      </c>
      <c r="I38" s="50">
        <v>0</v>
      </c>
      <c r="J38" s="50">
        <v>1549254.01</v>
      </c>
      <c r="K38" s="48">
        <v>-760000</v>
      </c>
      <c r="L38" s="48"/>
    </row>
    <row r="39" spans="1:12" ht="12.75">
      <c r="A39" s="53">
        <v>16</v>
      </c>
      <c r="B39" s="97" t="s">
        <v>145</v>
      </c>
      <c r="C39" s="149">
        <v>892</v>
      </c>
      <c r="D39" s="150">
        <v>891</v>
      </c>
      <c r="E39" s="97" t="s">
        <v>145</v>
      </c>
      <c r="F39" s="76"/>
      <c r="G39" s="74">
        <v>892</v>
      </c>
      <c r="H39" s="50">
        <f>+I39+J39+K39</f>
        <v>891514</v>
      </c>
      <c r="I39" s="50">
        <v>653514</v>
      </c>
      <c r="J39" s="50">
        <v>238000</v>
      </c>
      <c r="K39" s="48">
        <v>0</v>
      </c>
      <c r="L39" s="48"/>
    </row>
    <row r="40" spans="1:12" ht="13.5" thickBot="1">
      <c r="A40" s="53"/>
      <c r="B40" s="97"/>
      <c r="C40" s="151">
        <f>C38+C39</f>
        <v>1681</v>
      </c>
      <c r="D40" s="151">
        <f>D38+D39</f>
        <v>2042</v>
      </c>
      <c r="E40" s="74"/>
      <c r="F40" s="76"/>
      <c r="G40" s="98">
        <f>G39+G38+G36</f>
        <v>50686</v>
      </c>
      <c r="H40" s="98">
        <f>H39+H38+H36</f>
        <v>50686333.21</v>
      </c>
      <c r="I40" s="50" t="s">
        <v>6</v>
      </c>
      <c r="J40" s="50" t="s">
        <v>6</v>
      </c>
      <c r="K40" s="48" t="s">
        <v>115</v>
      </c>
      <c r="L40" s="48"/>
    </row>
    <row r="41" spans="1:12" ht="13.5" thickTop="1">
      <c r="A41" s="53"/>
      <c r="B41" s="97"/>
      <c r="C41" s="149">
        <f>C39+C38+C36</f>
        <v>50686</v>
      </c>
      <c r="D41" s="149">
        <f>D39+D38+D36</f>
        <v>50595</v>
      </c>
      <c r="E41" s="75"/>
      <c r="F41" s="76"/>
      <c r="G41" s="48"/>
      <c r="H41" s="50" t="s">
        <v>6</v>
      </c>
      <c r="I41" s="50" t="s">
        <v>6</v>
      </c>
      <c r="J41" s="50" t="s">
        <v>6</v>
      </c>
      <c r="K41" s="48" t="s">
        <v>6</v>
      </c>
      <c r="L41" s="48"/>
    </row>
    <row r="42" spans="1:12" ht="13.5" thickBot="1">
      <c r="A42" s="53">
        <v>17</v>
      </c>
      <c r="B42" s="97" t="s">
        <v>146</v>
      </c>
      <c r="C42" s="148">
        <f>+C36/20250</f>
        <v>2.42</v>
      </c>
      <c r="D42" s="148">
        <f>+D36/20250</f>
        <v>2.397679012345679</v>
      </c>
      <c r="E42" s="99"/>
      <c r="F42" s="76" t="s">
        <v>6</v>
      </c>
      <c r="G42" s="48">
        <f>+G40-G30</f>
        <v>0</v>
      </c>
      <c r="H42" s="50" t="s">
        <v>6</v>
      </c>
      <c r="I42" s="50" t="s">
        <v>6</v>
      </c>
      <c r="J42" s="50" t="s">
        <v>6</v>
      </c>
      <c r="K42" s="48" t="s">
        <v>6</v>
      </c>
      <c r="L42" s="48"/>
    </row>
    <row r="43" spans="1:12" ht="13.5" thickTop="1">
      <c r="A43" s="53"/>
      <c r="B43" s="73" t="s">
        <v>147</v>
      </c>
      <c r="C43" s="93" t="s">
        <v>6</v>
      </c>
      <c r="D43" s="100" t="s">
        <v>6</v>
      </c>
      <c r="E43" s="100"/>
      <c r="F43" s="76"/>
      <c r="G43" s="48"/>
      <c r="H43" s="50" t="s">
        <v>6</v>
      </c>
      <c r="I43" s="50" t="s">
        <v>6</v>
      </c>
      <c r="J43" s="50" t="s">
        <v>6</v>
      </c>
      <c r="K43" s="48" t="s">
        <v>6</v>
      </c>
      <c r="L43" s="48"/>
    </row>
    <row r="44" spans="1:12" ht="12.75">
      <c r="A44" s="101" t="s">
        <v>148</v>
      </c>
      <c r="C44" s="76"/>
      <c r="D44" s="76"/>
      <c r="E44" s="76"/>
      <c r="F44" s="48"/>
      <c r="G44" s="48"/>
      <c r="H44" s="50" t="s">
        <v>230</v>
      </c>
      <c r="I44" s="48">
        <f>SUM(I32:I43)</f>
        <v>45938274.11</v>
      </c>
      <c r="J44" s="48">
        <f>SUM(J32:J43)</f>
        <v>10513061.1</v>
      </c>
      <c r="K44" s="48"/>
      <c r="L44" s="48"/>
    </row>
    <row r="45" spans="1:12" ht="12.75">
      <c r="A45" s="101" t="s">
        <v>272</v>
      </c>
      <c r="B45" s="53"/>
      <c r="C45" s="76"/>
      <c r="D45" s="76"/>
      <c r="E45" s="76"/>
      <c r="F45" s="48"/>
      <c r="G45" s="48"/>
      <c r="I45" s="48">
        <f>SUM(I9+I19+I10-I28)</f>
        <v>45935274.14</v>
      </c>
      <c r="J45" s="48">
        <f>SUM(J9+J19+J10-J28)</f>
        <v>10511061.100000001</v>
      </c>
      <c r="K45" s="48"/>
      <c r="L45" s="48"/>
    </row>
    <row r="46" spans="1:12" ht="12.75">
      <c r="A46" s="53"/>
      <c r="B46" s="53"/>
      <c r="F46" s="48"/>
      <c r="G46" s="48"/>
      <c r="J46" s="48"/>
      <c r="K46" s="48"/>
      <c r="L46" s="48"/>
    </row>
    <row r="47" spans="6:12" ht="12.75">
      <c r="F47" s="48"/>
      <c r="G47" s="48"/>
      <c r="J47" s="48"/>
      <c r="K47" s="48"/>
      <c r="L47" s="48"/>
    </row>
    <row r="48" spans="6:12" ht="12.75">
      <c r="F48" s="48"/>
      <c r="G48" s="48"/>
      <c r="J48" s="48"/>
      <c r="K48" s="48"/>
      <c r="L48" s="48"/>
    </row>
    <row r="49" spans="6:12" ht="12.75">
      <c r="F49" s="48"/>
      <c r="G49" s="48"/>
      <c r="J49" s="48"/>
      <c r="K49" s="48">
        <f>SUM(K10:K48)</f>
        <v>-43460596.45</v>
      </c>
      <c r="L49" s="48"/>
    </row>
    <row r="50" spans="6:12" ht="12.75">
      <c r="F50" s="48"/>
      <c r="G50" s="48"/>
      <c r="J50" s="48"/>
      <c r="K50" s="48"/>
      <c r="L50" s="48"/>
    </row>
    <row r="51" spans="6:12" ht="12.75">
      <c r="F51" s="48"/>
      <c r="G51" s="48"/>
      <c r="J51" s="48"/>
      <c r="K51" s="48"/>
      <c r="L51" s="48"/>
    </row>
    <row r="52" spans="6:12" ht="12.75">
      <c r="F52" s="48"/>
      <c r="G52" s="48"/>
      <c r="J52" s="48"/>
      <c r="K52" s="48"/>
      <c r="L52" s="48"/>
    </row>
    <row r="53" spans="8:9" ht="12.75">
      <c r="H53" s="40"/>
      <c r="I53" s="40"/>
    </row>
    <row r="54" spans="8:9" ht="12.75">
      <c r="H54" s="40"/>
      <c r="I54" s="40"/>
    </row>
    <row r="55" spans="8:9" ht="12.75">
      <c r="H55" s="40"/>
      <c r="I55" s="40"/>
    </row>
    <row r="56" spans="8:9" ht="12.75">
      <c r="H56" s="40"/>
      <c r="I56" s="40"/>
    </row>
    <row r="57" spans="8:9" ht="12.75">
      <c r="H57" s="40"/>
      <c r="I57" s="40"/>
    </row>
    <row r="58" spans="8:9" ht="12.75">
      <c r="H58" s="40"/>
      <c r="I58" s="40"/>
    </row>
    <row r="59" spans="8:9" ht="12.75">
      <c r="H59" s="40"/>
      <c r="I59" s="40"/>
    </row>
    <row r="60" spans="8:9" ht="12.75">
      <c r="H60" s="40"/>
      <c r="I60" s="40"/>
    </row>
    <row r="61" spans="8:9" ht="12.75">
      <c r="H61" s="40"/>
      <c r="I61" s="40"/>
    </row>
    <row r="62" spans="8:9" ht="12.75">
      <c r="H62" s="40"/>
      <c r="I62" s="40"/>
    </row>
    <row r="63" spans="8:9" ht="12.75">
      <c r="H63" s="40"/>
      <c r="I63" s="40"/>
    </row>
    <row r="64" spans="8:9" ht="12.75">
      <c r="H64" s="40"/>
      <c r="I64" s="40"/>
    </row>
    <row r="65" spans="8:9" ht="12.75">
      <c r="H65" s="40"/>
      <c r="I65" s="40"/>
    </row>
    <row r="66" spans="8:9" ht="12.75">
      <c r="H66" s="40"/>
      <c r="I66" s="40"/>
    </row>
    <row r="67" spans="8:9" ht="12.75">
      <c r="H67" s="40"/>
      <c r="I67" s="40"/>
    </row>
    <row r="68" spans="8:9" ht="12.75">
      <c r="H68" s="40"/>
      <c r="I68" s="40"/>
    </row>
    <row r="69" spans="8:9" ht="12.75">
      <c r="H69" s="40"/>
      <c r="I69" s="40"/>
    </row>
    <row r="70" spans="8:9" ht="12.75">
      <c r="H70" s="40"/>
      <c r="I70" s="40"/>
    </row>
    <row r="71" spans="8:9" ht="12.75">
      <c r="H71" s="40"/>
      <c r="I71" s="40"/>
    </row>
    <row r="72" spans="8:9" ht="12.75">
      <c r="H72" s="40"/>
      <c r="I72" s="40"/>
    </row>
    <row r="73" spans="8:9" ht="12.75">
      <c r="H73" s="40"/>
      <c r="I73" s="40"/>
    </row>
    <row r="74" spans="8:9" ht="12.75">
      <c r="H74" s="40"/>
      <c r="I74" s="40"/>
    </row>
    <row r="75" spans="8:9" ht="12.75">
      <c r="H75" s="40"/>
      <c r="I75" s="40"/>
    </row>
    <row r="76" spans="8:9" ht="12.75">
      <c r="H76" s="40"/>
      <c r="I76" s="40"/>
    </row>
    <row r="77" spans="8:9" ht="12.75">
      <c r="H77" s="40"/>
      <c r="I77" s="40"/>
    </row>
    <row r="78" spans="8:9" ht="12.75">
      <c r="H78" s="40"/>
      <c r="I78" s="40"/>
    </row>
    <row r="79" spans="8:9" ht="12.75">
      <c r="H79" s="40"/>
      <c r="I79" s="40"/>
    </row>
    <row r="80" spans="8:9" ht="12.75">
      <c r="H80" s="40"/>
      <c r="I80" s="40"/>
    </row>
    <row r="81" spans="8:9" ht="12.75">
      <c r="H81" s="40"/>
      <c r="I81" s="40"/>
    </row>
    <row r="82" spans="8:9" ht="12.75">
      <c r="H82" s="40"/>
      <c r="I82" s="40"/>
    </row>
    <row r="83" spans="8:9" ht="12.75">
      <c r="H83" s="40"/>
      <c r="I83" s="40"/>
    </row>
    <row r="84" spans="8:9" ht="12.75">
      <c r="H84" s="40"/>
      <c r="I84" s="40"/>
    </row>
    <row r="85" spans="8:9" ht="12.75">
      <c r="H85" s="40"/>
      <c r="I85" s="40"/>
    </row>
    <row r="86" spans="8:9" ht="12.75">
      <c r="H86" s="40"/>
      <c r="I86" s="40"/>
    </row>
    <row r="87" spans="8:9" ht="12.75">
      <c r="H87" s="40"/>
      <c r="I87" s="40"/>
    </row>
    <row r="88" spans="8:9" ht="12.75">
      <c r="H88" s="40"/>
      <c r="I88" s="40"/>
    </row>
    <row r="89" spans="8:9" ht="12.75">
      <c r="H89" s="40"/>
      <c r="I89" s="40"/>
    </row>
    <row r="90" spans="8:9" ht="12.75">
      <c r="H90" s="40"/>
      <c r="I90" s="40"/>
    </row>
    <row r="91" spans="8:9" ht="12.75">
      <c r="H91" s="40"/>
      <c r="I91" s="40"/>
    </row>
    <row r="92" spans="8:9" ht="12.75">
      <c r="H92" s="40"/>
      <c r="I92" s="40"/>
    </row>
    <row r="93" spans="8:9" ht="12.75">
      <c r="H93" s="40"/>
      <c r="I93" s="40"/>
    </row>
    <row r="94" spans="8:9" ht="12.75">
      <c r="H94" s="40"/>
      <c r="I94" s="40"/>
    </row>
    <row r="95" spans="8:9" ht="12.75">
      <c r="H95" s="40"/>
      <c r="I95" s="40"/>
    </row>
    <row r="96" spans="8:9" ht="12.75">
      <c r="H96" s="40"/>
      <c r="I96" s="40"/>
    </row>
    <row r="97" spans="8:9" ht="12.75">
      <c r="H97" s="40"/>
      <c r="I97" s="40"/>
    </row>
    <row r="98" spans="8:9" ht="12.75">
      <c r="H98" s="40"/>
      <c r="I98" s="40"/>
    </row>
    <row r="99" spans="8:9" ht="12.75">
      <c r="H99" s="40"/>
      <c r="I99" s="40"/>
    </row>
    <row r="100" spans="8:9" ht="12.75">
      <c r="H100" s="40"/>
      <c r="I100" s="40"/>
    </row>
    <row r="101" spans="8:9" ht="12.75">
      <c r="H101" s="40"/>
      <c r="I101" s="40"/>
    </row>
    <row r="102" spans="8:9" ht="12.75">
      <c r="H102" s="40"/>
      <c r="I102" s="40"/>
    </row>
    <row r="103" spans="8:9" ht="12.75">
      <c r="H103" s="40"/>
      <c r="I103" s="40"/>
    </row>
    <row r="104" spans="8:9" ht="12.75">
      <c r="H104" s="40"/>
      <c r="I104" s="40"/>
    </row>
    <row r="105" spans="8:9" ht="12.75">
      <c r="H105" s="40"/>
      <c r="I105" s="40"/>
    </row>
    <row r="106" spans="8:9" ht="12.75">
      <c r="H106" s="40"/>
      <c r="I106" s="40"/>
    </row>
    <row r="107" spans="8:9" ht="12.75">
      <c r="H107" s="40"/>
      <c r="I107" s="40"/>
    </row>
    <row r="108" spans="8:9" ht="12.75">
      <c r="H108" s="40"/>
      <c r="I108" s="40"/>
    </row>
    <row r="109" spans="8:9" ht="12.75">
      <c r="H109" s="40"/>
      <c r="I109" s="40"/>
    </row>
    <row r="110" spans="8:9" ht="12.75">
      <c r="H110" s="40"/>
      <c r="I110" s="40"/>
    </row>
    <row r="111" spans="8:9" ht="12.75">
      <c r="H111" s="40"/>
      <c r="I111" s="40"/>
    </row>
    <row r="112" spans="8:9" ht="12.75">
      <c r="H112" s="40"/>
      <c r="I112" s="40"/>
    </row>
    <row r="113" spans="8:9" ht="12.75">
      <c r="H113" s="40"/>
      <c r="I113" s="40"/>
    </row>
  </sheetData>
  <printOptions/>
  <pageMargins left="0.5" right="0.5" top="1" bottom="1" header="0.5" footer="0.5"/>
  <pageSetup horizontalDpi="180" verticalDpi="180" orientation="portrait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6"/>
  <sheetViews>
    <sheetView workbookViewId="0" topLeftCell="A10">
      <selection activeCell="A31" sqref="A31"/>
    </sheetView>
  </sheetViews>
  <sheetFormatPr defaultColWidth="9.140625" defaultRowHeight="12.75"/>
  <cols>
    <col min="1" max="2" width="9.140625" style="6" customWidth="1"/>
    <col min="3" max="3" width="11.7109375" style="6" customWidth="1"/>
    <col min="4" max="4" width="12.00390625" style="6" customWidth="1"/>
    <col min="5" max="5" width="3.00390625" style="6" hidden="1" customWidth="1"/>
    <col min="6" max="6" width="9.140625" style="6" customWidth="1"/>
    <col min="7" max="7" width="17.28125" style="6" customWidth="1"/>
    <col min="8" max="8" width="9.140625" style="6" customWidth="1"/>
    <col min="9" max="9" width="13.8515625" style="6" customWidth="1"/>
    <col min="10" max="16384" width="9.140625" style="6" customWidth="1"/>
  </cols>
  <sheetData>
    <row r="1" spans="1:3" ht="18">
      <c r="A1"/>
      <c r="B1" s="1" t="s">
        <v>149</v>
      </c>
      <c r="C1"/>
    </row>
    <row r="2" spans="1:3" ht="12.75">
      <c r="A2"/>
      <c r="C2" s="2" t="s">
        <v>150</v>
      </c>
    </row>
    <row r="3" spans="1:3" ht="12.75">
      <c r="A3"/>
      <c r="C3" s="2" t="s">
        <v>151</v>
      </c>
    </row>
    <row r="4" spans="1:3" ht="12.75">
      <c r="A4"/>
      <c r="B4" s="2" t="s">
        <v>330</v>
      </c>
      <c r="C4" s="2"/>
    </row>
    <row r="5" spans="1:3" ht="12.75">
      <c r="A5"/>
      <c r="C5" s="2"/>
    </row>
    <row r="6" ht="12.75">
      <c r="A6" s="4" t="s">
        <v>152</v>
      </c>
    </row>
    <row r="8" ht="12.75">
      <c r="A8" s="6" t="s">
        <v>153</v>
      </c>
    </row>
    <row r="10" ht="12.75">
      <c r="A10" s="7" t="s">
        <v>154</v>
      </c>
    </row>
    <row r="11" ht="12.75">
      <c r="A11" s="6" t="s">
        <v>335</v>
      </c>
    </row>
    <row r="12" ht="12.75">
      <c r="A12" s="7" t="s">
        <v>155</v>
      </c>
    </row>
    <row r="13" ht="12.75">
      <c r="A13" s="7" t="s">
        <v>274</v>
      </c>
    </row>
    <row r="14" ht="12.75">
      <c r="A14" s="6" t="s">
        <v>252</v>
      </c>
    </row>
    <row r="15" ht="12.75">
      <c r="A15" s="6" t="s">
        <v>275</v>
      </c>
    </row>
    <row r="16" ht="12.75">
      <c r="A16" s="6" t="s">
        <v>276</v>
      </c>
    </row>
    <row r="17" ht="14.25" customHeight="1"/>
    <row r="18" ht="14.25" customHeight="1">
      <c r="A18" s="6" t="s">
        <v>277</v>
      </c>
    </row>
    <row r="19" ht="14.25" customHeight="1">
      <c r="A19" s="6" t="s">
        <v>278</v>
      </c>
    </row>
    <row r="20" ht="14.25" customHeight="1">
      <c r="A20" s="6" t="s">
        <v>279</v>
      </c>
    </row>
    <row r="21" ht="14.25" customHeight="1">
      <c r="A21" s="6" t="s">
        <v>280</v>
      </c>
    </row>
    <row r="22" ht="14.25" customHeight="1">
      <c r="A22" s="6" t="s">
        <v>281</v>
      </c>
    </row>
    <row r="23" ht="14.25" customHeight="1">
      <c r="A23" s="6" t="s">
        <v>282</v>
      </c>
    </row>
    <row r="24" ht="14.25" customHeight="1">
      <c r="A24" s="6" t="s">
        <v>283</v>
      </c>
    </row>
    <row r="25" ht="14.25" customHeight="1">
      <c r="A25" s="6" t="s">
        <v>284</v>
      </c>
    </row>
    <row r="26" ht="14.25" customHeight="1">
      <c r="A26" s="6" t="s">
        <v>285</v>
      </c>
    </row>
    <row r="27" ht="14.25" customHeight="1">
      <c r="A27" s="6" t="s">
        <v>286</v>
      </c>
    </row>
    <row r="28" ht="14.25" customHeight="1"/>
    <row r="29" ht="14.25" customHeight="1">
      <c r="A29" s="6" t="s">
        <v>287</v>
      </c>
    </row>
    <row r="30" ht="14.25" customHeight="1">
      <c r="A30" s="6" t="s">
        <v>288</v>
      </c>
    </row>
    <row r="31" ht="14.25" customHeight="1">
      <c r="A31" s="6" t="s">
        <v>289</v>
      </c>
    </row>
    <row r="32" ht="14.25" customHeight="1"/>
    <row r="33" spans="1:6" ht="12.75">
      <c r="A33" s="6" t="s">
        <v>291</v>
      </c>
      <c r="F33" s="124" t="s">
        <v>294</v>
      </c>
    </row>
    <row r="34" ht="6" customHeight="1">
      <c r="F34" s="124"/>
    </row>
    <row r="35" spans="1:6" ht="12.75">
      <c r="A35" s="6" t="s">
        <v>290</v>
      </c>
      <c r="E35" s="31">
        <v>4152</v>
      </c>
      <c r="F35" s="31">
        <v>948000</v>
      </c>
    </row>
    <row r="36" spans="1:6" ht="12.75">
      <c r="A36" s="6" t="s">
        <v>292</v>
      </c>
      <c r="E36" s="31">
        <v>4152</v>
      </c>
      <c r="F36" s="31">
        <v>654000</v>
      </c>
    </row>
    <row r="37" spans="1:6" ht="12.75">
      <c r="A37" s="6" t="s">
        <v>293</v>
      </c>
      <c r="F37" s="31">
        <v>294000</v>
      </c>
    </row>
    <row r="39" ht="12.75">
      <c r="A39" s="6" t="s">
        <v>295</v>
      </c>
    </row>
    <row r="40" ht="12.75">
      <c r="A40" s="6" t="s">
        <v>296</v>
      </c>
    </row>
    <row r="41" ht="12.75">
      <c r="A41" s="6" t="s">
        <v>297</v>
      </c>
    </row>
    <row r="43" ht="12.75">
      <c r="A43" s="6" t="s">
        <v>156</v>
      </c>
    </row>
    <row r="45" ht="12.75">
      <c r="A45" s="7" t="s">
        <v>240</v>
      </c>
    </row>
    <row r="47" ht="12.75">
      <c r="A47" s="6" t="s">
        <v>157</v>
      </c>
    </row>
    <row r="48" ht="12.75">
      <c r="A48" s="6" t="s">
        <v>147</v>
      </c>
    </row>
    <row r="49" ht="12.75">
      <c r="A49" s="6" t="s">
        <v>241</v>
      </c>
    </row>
    <row r="51" ht="12.75">
      <c r="A51" s="6" t="s">
        <v>158</v>
      </c>
    </row>
    <row r="53" ht="12.75">
      <c r="A53" s="6" t="s">
        <v>239</v>
      </c>
    </row>
    <row r="54" ht="12.75">
      <c r="A54" s="6" t="s">
        <v>6</v>
      </c>
    </row>
    <row r="55" ht="12.75">
      <c r="A55" s="7" t="s">
        <v>159</v>
      </c>
    </row>
    <row r="57" ht="12.75">
      <c r="A57" s="7" t="s">
        <v>160</v>
      </c>
    </row>
    <row r="59" ht="12.75">
      <c r="A59" s="6" t="s">
        <v>161</v>
      </c>
    </row>
    <row r="61" ht="12.75">
      <c r="A61" s="6" t="s">
        <v>162</v>
      </c>
    </row>
    <row r="62" ht="12.75">
      <c r="A62" s="7" t="s">
        <v>163</v>
      </c>
    </row>
    <row r="64" spans="1:8" ht="12.75">
      <c r="A64" s="6" t="s">
        <v>253</v>
      </c>
      <c r="F64" s="2" t="s">
        <v>6</v>
      </c>
      <c r="H64" s="2" t="s">
        <v>6</v>
      </c>
    </row>
    <row r="65" spans="6:8" ht="12.75">
      <c r="F65" s="2" t="s">
        <v>6</v>
      </c>
      <c r="H65" s="2" t="s">
        <v>6</v>
      </c>
    </row>
    <row r="66" spans="1:8" ht="12.75">
      <c r="A66" s="6" t="s">
        <v>331</v>
      </c>
      <c r="F66" s="2"/>
      <c r="H66" s="2"/>
    </row>
    <row r="68" ht="12.75">
      <c r="A68" s="6" t="s">
        <v>164</v>
      </c>
    </row>
    <row r="69" ht="12.75">
      <c r="A69" s="6" t="s">
        <v>165</v>
      </c>
    </row>
    <row r="70" ht="12.75">
      <c r="A70" s="6" t="s">
        <v>166</v>
      </c>
    </row>
    <row r="71" ht="12.75">
      <c r="A71" s="6" t="s">
        <v>167</v>
      </c>
    </row>
    <row r="73" ht="12.75">
      <c r="A73" s="6" t="s">
        <v>168</v>
      </c>
    </row>
    <row r="75" ht="12.75">
      <c r="A75" s="6" t="s">
        <v>169</v>
      </c>
    </row>
    <row r="76" ht="12.75">
      <c r="A76" s="6" t="s">
        <v>170</v>
      </c>
    </row>
    <row r="78" ht="12.75">
      <c r="A78" s="6" t="s">
        <v>171</v>
      </c>
    </row>
    <row r="79" ht="12.75">
      <c r="A79" s="6" t="s">
        <v>165</v>
      </c>
    </row>
    <row r="80" ht="12.75">
      <c r="A80" s="6" t="s">
        <v>172</v>
      </c>
    </row>
    <row r="81" ht="12.75">
      <c r="A81" s="6" t="s">
        <v>173</v>
      </c>
    </row>
    <row r="83" ht="12.75">
      <c r="A83" s="6" t="s">
        <v>174</v>
      </c>
    </row>
    <row r="84" ht="12.75">
      <c r="A84" s="6" t="s">
        <v>165</v>
      </c>
    </row>
    <row r="85" ht="12.75">
      <c r="A85" s="6" t="s">
        <v>238</v>
      </c>
    </row>
    <row r="87" ht="12.75">
      <c r="A87" s="6" t="s">
        <v>175</v>
      </c>
    </row>
    <row r="88" ht="12.75">
      <c r="A88" s="6" t="s">
        <v>165</v>
      </c>
    </row>
    <row r="89" ht="12.75">
      <c r="A89" s="6" t="s">
        <v>236</v>
      </c>
    </row>
    <row r="90" ht="12.75">
      <c r="A90" s="7" t="s">
        <v>237</v>
      </c>
    </row>
    <row r="92" ht="12.75">
      <c r="A92" s="6" t="s">
        <v>176</v>
      </c>
    </row>
    <row r="94" ht="12.75">
      <c r="A94" s="6" t="s">
        <v>332</v>
      </c>
    </row>
    <row r="95" ht="12.75">
      <c r="A95" s="6" t="s">
        <v>6</v>
      </c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</sheetData>
  <printOptions/>
  <pageMargins left="0.75" right="0.75" top="1" bottom="1" header="0.5" footer="0.5"/>
  <pageSetup horizontalDpi="180" verticalDpi="180" orientation="portrait" scale="98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"/>
  <sheetViews>
    <sheetView workbookViewId="0" topLeftCell="A124">
      <selection activeCell="G131" sqref="G131"/>
    </sheetView>
  </sheetViews>
  <sheetFormatPr defaultColWidth="9.140625" defaultRowHeight="12.75"/>
  <cols>
    <col min="4" max="4" width="12.140625" style="0" customWidth="1"/>
    <col min="9" max="9" width="11.57421875" style="0" customWidth="1"/>
  </cols>
  <sheetData>
    <row r="1" spans="2:8" ht="18">
      <c r="B1" s="1" t="s">
        <v>149</v>
      </c>
      <c r="D1" s="6"/>
      <c r="E1" s="6"/>
      <c r="F1" s="6"/>
      <c r="G1" s="6"/>
      <c r="H1" s="6"/>
    </row>
    <row r="2" spans="2:8" ht="12.75">
      <c r="B2" s="6"/>
      <c r="C2" s="2" t="s">
        <v>150</v>
      </c>
      <c r="D2" s="6"/>
      <c r="E2" s="6"/>
      <c r="F2" s="6"/>
      <c r="G2" s="6"/>
      <c r="H2" s="6"/>
    </row>
    <row r="3" spans="2:8" ht="12.75">
      <c r="B3" s="6"/>
      <c r="C3" s="2" t="s">
        <v>151</v>
      </c>
      <c r="D3" s="6"/>
      <c r="E3" s="6"/>
      <c r="F3" s="6"/>
      <c r="G3" s="6"/>
      <c r="H3" s="6"/>
    </row>
    <row r="4" spans="2:8" ht="12.75">
      <c r="B4" s="2" t="s">
        <v>330</v>
      </c>
      <c r="C4" s="2"/>
      <c r="D4" s="6"/>
      <c r="E4" s="6"/>
      <c r="F4" s="6"/>
      <c r="G4" s="6"/>
      <c r="H4" s="6"/>
    </row>
    <row r="5" spans="2:8" ht="12.75">
      <c r="B5" s="6"/>
      <c r="C5" s="2"/>
      <c r="D5" s="6"/>
      <c r="E5" s="6"/>
      <c r="F5" s="6"/>
      <c r="G5" s="6"/>
      <c r="H5" s="6"/>
    </row>
    <row r="6" spans="1:8" ht="12.75">
      <c r="A6" s="4" t="s">
        <v>177</v>
      </c>
      <c r="B6" s="6"/>
      <c r="C6" s="6"/>
      <c r="D6" s="6"/>
      <c r="E6" s="6"/>
      <c r="F6" s="6"/>
      <c r="G6" s="6"/>
      <c r="H6" s="6"/>
    </row>
    <row r="8" spans="1:17" ht="12.7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6" t="s">
        <v>165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="6" customFormat="1" ht="12.75">
      <c r="A10" s="6" t="s">
        <v>336</v>
      </c>
    </row>
    <row r="11" s="6" customFormat="1" ht="12.75">
      <c r="A11" s="6" t="s">
        <v>337</v>
      </c>
    </row>
    <row r="12" s="6" customFormat="1" ht="12.75">
      <c r="A12" s="6" t="s">
        <v>338</v>
      </c>
    </row>
    <row r="13" s="6" customFormat="1" ht="12.75">
      <c r="A13" s="6" t="s">
        <v>339</v>
      </c>
    </row>
    <row r="14" s="6" customFormat="1" ht="12.75">
      <c r="A14" s="6" t="s">
        <v>340</v>
      </c>
    </row>
    <row r="15" s="6" customFormat="1" ht="12.75">
      <c r="A15" s="7"/>
    </row>
    <row r="16" spans="1:17" ht="12.75">
      <c r="A16" s="6" t="s">
        <v>179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.75">
      <c r="A17" s="6" t="s">
        <v>165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6" t="s">
        <v>341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 t="s">
        <v>342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6" t="s">
        <v>343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 t="s">
        <v>180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 t="s">
        <v>344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 t="s">
        <v>254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 t="s">
        <v>264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 t="s">
        <v>255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 t="s">
        <v>181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 t="s">
        <v>165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 t="s">
        <v>265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.75">
      <c r="A33" s="6" t="s">
        <v>182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.75">
      <c r="A34" s="7" t="s">
        <v>183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.75">
      <c r="A35" s="6"/>
      <c r="C35" s="6"/>
      <c r="E35" s="24" t="s">
        <v>184</v>
      </c>
      <c r="F35" s="21"/>
      <c r="G35" s="23" t="s">
        <v>185</v>
      </c>
      <c r="J35" s="6"/>
      <c r="K35" s="6"/>
      <c r="L35" s="6"/>
      <c r="M35" s="6"/>
      <c r="N35" s="6"/>
      <c r="O35" s="6"/>
      <c r="P35" s="6"/>
      <c r="Q35" s="6"/>
    </row>
    <row r="36" spans="2:17" ht="12.75">
      <c r="B36" s="6"/>
      <c r="C36" s="6"/>
      <c r="E36" s="23" t="s">
        <v>325</v>
      </c>
      <c r="F36" s="23" t="s">
        <v>326</v>
      </c>
      <c r="G36" s="23" t="s">
        <v>325</v>
      </c>
      <c r="H36" s="23" t="s">
        <v>326</v>
      </c>
      <c r="J36" s="6"/>
      <c r="K36" s="6"/>
      <c r="L36" s="6"/>
      <c r="M36" s="6"/>
      <c r="N36" s="6"/>
      <c r="O36" s="6"/>
      <c r="P36" s="6"/>
      <c r="Q36" s="6"/>
    </row>
    <row r="37" spans="1:17" ht="12.75">
      <c r="A37" t="s">
        <v>186</v>
      </c>
      <c r="B37" s="6"/>
      <c r="C37" s="6"/>
      <c r="E37" s="22" t="s">
        <v>26</v>
      </c>
      <c r="F37" s="22" t="s">
        <v>68</v>
      </c>
      <c r="G37" s="22" t="s">
        <v>26</v>
      </c>
      <c r="H37" s="22" t="s">
        <v>68</v>
      </c>
      <c r="J37" s="6"/>
      <c r="K37" s="6"/>
      <c r="L37" s="6"/>
      <c r="M37" s="6"/>
      <c r="N37" s="6"/>
      <c r="O37" s="6"/>
      <c r="P37" s="6"/>
      <c r="Q37" s="6"/>
    </row>
    <row r="38" spans="2:17" ht="12.75">
      <c r="B38" s="6"/>
      <c r="C38" s="6"/>
      <c r="J38" s="6"/>
      <c r="K38" s="6"/>
      <c r="L38" s="6"/>
      <c r="M38" s="6"/>
      <c r="N38" s="6"/>
      <c r="O38" s="6"/>
      <c r="P38" s="6"/>
      <c r="Q38" s="6"/>
    </row>
    <row r="39" spans="1:17" ht="12.75">
      <c r="A39" s="7" t="s">
        <v>304</v>
      </c>
      <c r="B39" s="6"/>
      <c r="C39" s="6"/>
      <c r="E39" s="18">
        <v>-1</v>
      </c>
      <c r="F39" s="18">
        <v>-12</v>
      </c>
      <c r="G39" s="18">
        <v>-5</v>
      </c>
      <c r="H39" s="18">
        <v>-24</v>
      </c>
      <c r="J39" s="6"/>
      <c r="K39" s="6"/>
      <c r="L39" s="6"/>
      <c r="M39" s="6"/>
      <c r="N39" s="6"/>
      <c r="O39" s="6"/>
      <c r="P39" s="6"/>
      <c r="Q39" s="6"/>
    </row>
    <row r="40" spans="1:17" ht="12.75">
      <c r="A40" s="7" t="s">
        <v>187</v>
      </c>
      <c r="B40" s="6"/>
      <c r="C40" s="6"/>
      <c r="D40" s="6"/>
      <c r="E40" s="18" t="s">
        <v>6</v>
      </c>
      <c r="F40" s="18">
        <v>0</v>
      </c>
      <c r="G40" s="18">
        <v>0</v>
      </c>
      <c r="H40" s="18">
        <v>0</v>
      </c>
      <c r="I40" s="6"/>
      <c r="J40" s="6"/>
      <c r="K40" s="6"/>
      <c r="L40" s="6"/>
      <c r="M40" s="6"/>
      <c r="N40" s="6"/>
      <c r="O40" s="6"/>
      <c r="P40" s="6"/>
      <c r="Q40" s="6"/>
    </row>
    <row r="41" spans="1:17" ht="12.75">
      <c r="A41" s="6" t="s">
        <v>188</v>
      </c>
      <c r="B41" s="6"/>
      <c r="C41" s="6"/>
      <c r="D41" s="6"/>
      <c r="E41" s="18">
        <v>0</v>
      </c>
      <c r="F41" s="17">
        <v>0</v>
      </c>
      <c r="G41" s="18">
        <v>0</v>
      </c>
      <c r="H41" s="17">
        <v>0</v>
      </c>
      <c r="I41" s="6"/>
      <c r="J41" s="6"/>
      <c r="K41" s="6"/>
      <c r="L41" s="6"/>
      <c r="M41" s="6"/>
      <c r="N41" s="6"/>
      <c r="O41" s="6"/>
      <c r="P41" s="6"/>
      <c r="Q41" s="6"/>
    </row>
    <row r="42" spans="1:17" ht="12.75">
      <c r="A42" s="6"/>
      <c r="B42" s="6"/>
      <c r="C42" s="6"/>
      <c r="D42" s="6"/>
      <c r="E42" s="19">
        <v>-1</v>
      </c>
      <c r="F42" s="19">
        <v>-12</v>
      </c>
      <c r="G42" s="19">
        <v>-5</v>
      </c>
      <c r="H42" s="19">
        <v>-24</v>
      </c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6"/>
      <c r="B43" s="6"/>
      <c r="C43" s="6"/>
      <c r="D43" s="6"/>
      <c r="E43" s="6"/>
      <c r="F43" s="28"/>
      <c r="G43" s="14"/>
      <c r="H43" s="28"/>
      <c r="I43" s="6"/>
      <c r="J43" s="6"/>
      <c r="K43" s="6"/>
      <c r="L43" s="6"/>
      <c r="M43" s="6"/>
      <c r="N43" s="6"/>
      <c r="O43" s="6"/>
      <c r="P43" s="6"/>
      <c r="Q43" s="6"/>
    </row>
    <row r="44" spans="1:17" ht="12.75">
      <c r="A44" s="6" t="s">
        <v>345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.75">
      <c r="A45" s="6" t="s">
        <v>346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.75">
      <c r="A46" s="6" t="s">
        <v>347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.75">
      <c r="A47" s="6" t="s">
        <v>348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.75">
      <c r="A50" s="6" t="s">
        <v>305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6" t="s">
        <v>298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t="s">
        <v>306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.75">
      <c r="A53" t="s">
        <v>299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.7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.75">
      <c r="A55" s="6" t="s">
        <v>189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6" t="s">
        <v>190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.75">
      <c r="A58" s="6" t="s">
        <v>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.75">
      <c r="A59" s="6" t="s">
        <v>191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6" t="s">
        <v>192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7" t="s">
        <v>193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6" t="s">
        <v>194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6" t="s">
        <v>165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6" t="s">
        <v>327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.75">
      <c r="A68" s="6" t="s">
        <v>328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>
      <c r="A69" s="6" t="s">
        <v>302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.75">
      <c r="A70" s="6" t="s">
        <v>303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.75">
      <c r="A73" s="6" t="s">
        <v>195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.75">
      <c r="A75" s="6" t="s">
        <v>257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.75">
      <c r="A76" s="14" t="s">
        <v>196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.75">
      <c r="A77" s="35" t="s">
        <v>197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.75">
      <c r="A78" s="36" t="s">
        <v>198</v>
      </c>
      <c r="B78" s="9"/>
      <c r="C78" s="10"/>
      <c r="D78" s="8" t="s">
        <v>199</v>
      </c>
      <c r="E78" s="10"/>
      <c r="F78" s="11"/>
      <c r="G78" s="9"/>
      <c r="H78" s="9"/>
      <c r="I78" s="10"/>
      <c r="J78" s="6"/>
      <c r="K78" s="6"/>
      <c r="L78" s="6"/>
      <c r="M78" s="6"/>
      <c r="N78" s="6"/>
      <c r="O78" s="6"/>
      <c r="P78" s="6"/>
      <c r="Q78" s="6"/>
    </row>
    <row r="79" spans="1:16" ht="12.75">
      <c r="A79" s="12" t="s">
        <v>200</v>
      </c>
      <c r="B79" s="14"/>
      <c r="C79" s="13"/>
      <c r="D79" s="12"/>
      <c r="E79" s="12"/>
      <c r="F79" s="14"/>
      <c r="G79" s="14"/>
      <c r="I79" s="13"/>
      <c r="J79" s="6"/>
      <c r="K79" s="6"/>
      <c r="L79" s="6"/>
      <c r="M79" s="6"/>
      <c r="N79" s="6"/>
      <c r="O79" s="6"/>
      <c r="P79" s="6"/>
    </row>
    <row r="80" spans="1:16" ht="12.75">
      <c r="A80" s="12" t="s">
        <v>201</v>
      </c>
      <c r="B80" s="14"/>
      <c r="C80" s="13"/>
      <c r="D80" s="12"/>
      <c r="E80" s="12"/>
      <c r="F80" s="14"/>
      <c r="G80" s="14"/>
      <c r="I80" s="13"/>
      <c r="J80" s="6"/>
      <c r="K80" s="6"/>
      <c r="L80" s="6"/>
      <c r="M80" s="6"/>
      <c r="N80" s="6"/>
      <c r="O80" s="6"/>
      <c r="P80" s="6"/>
    </row>
    <row r="81" spans="1:16" ht="12.75">
      <c r="A81" s="12"/>
      <c r="B81" s="14"/>
      <c r="C81" s="13"/>
      <c r="D81" s="29">
        <v>760000</v>
      </c>
      <c r="E81" s="12" t="s">
        <v>202</v>
      </c>
      <c r="F81" s="14"/>
      <c r="G81" s="14"/>
      <c r="I81" s="13"/>
      <c r="J81" s="6"/>
      <c r="K81" s="6"/>
      <c r="L81" s="6"/>
      <c r="M81" s="6"/>
      <c r="N81" s="6"/>
      <c r="O81" s="6"/>
      <c r="P81" s="6"/>
    </row>
    <row r="82" spans="1:16" ht="12.75">
      <c r="A82" s="20" t="s">
        <v>203</v>
      </c>
      <c r="B82" s="14"/>
      <c r="C82" s="13"/>
      <c r="D82" s="12"/>
      <c r="E82" s="12" t="s">
        <v>204</v>
      </c>
      <c r="F82" s="14"/>
      <c r="G82" s="14"/>
      <c r="H82" s="21"/>
      <c r="I82" s="34"/>
      <c r="J82" s="6"/>
      <c r="K82" s="6"/>
      <c r="L82" s="6"/>
      <c r="M82" s="6"/>
      <c r="N82" s="6"/>
      <c r="O82" s="6"/>
      <c r="P82" s="6"/>
    </row>
    <row r="83" spans="1:16" ht="12.75">
      <c r="A83" s="12" t="s">
        <v>205</v>
      </c>
      <c r="B83" s="14"/>
      <c r="C83" s="13"/>
      <c r="D83" s="12"/>
      <c r="E83" s="12"/>
      <c r="F83" s="14"/>
      <c r="G83" s="14"/>
      <c r="H83" s="21"/>
      <c r="I83" s="13"/>
      <c r="J83" s="6"/>
      <c r="K83" s="6"/>
      <c r="L83" s="6"/>
      <c r="M83" s="6"/>
      <c r="N83" s="6"/>
      <c r="O83" s="6"/>
      <c r="P83" s="6"/>
    </row>
    <row r="84" spans="1:16" ht="12.75">
      <c r="A84" s="12" t="s">
        <v>206</v>
      </c>
      <c r="B84" s="14"/>
      <c r="C84" s="13"/>
      <c r="D84" s="12"/>
      <c r="E84" s="12"/>
      <c r="F84" s="14"/>
      <c r="G84" s="14"/>
      <c r="H84" s="21"/>
      <c r="I84" s="13"/>
      <c r="J84" s="6"/>
      <c r="K84" s="6"/>
      <c r="L84" s="6"/>
      <c r="M84" s="6"/>
      <c r="N84" s="6"/>
      <c r="O84" s="6"/>
      <c r="P84" s="6"/>
    </row>
    <row r="85" spans="1:16" ht="12.75">
      <c r="A85" s="12" t="s">
        <v>207</v>
      </c>
      <c r="B85" s="14"/>
      <c r="C85" s="13"/>
      <c r="D85" s="15">
        <v>789000</v>
      </c>
      <c r="E85" s="12" t="s">
        <v>202</v>
      </c>
      <c r="F85" s="14"/>
      <c r="G85" s="14"/>
      <c r="H85" s="14"/>
      <c r="I85" s="13"/>
      <c r="J85" s="6"/>
      <c r="K85" s="6"/>
      <c r="L85" s="6"/>
      <c r="M85" s="6"/>
      <c r="N85" s="6"/>
      <c r="O85" s="6"/>
      <c r="P85" s="6"/>
    </row>
    <row r="86" spans="1:16" ht="12.75">
      <c r="A86" s="12"/>
      <c r="B86" s="14"/>
      <c r="C86" s="13"/>
      <c r="D86" s="12"/>
      <c r="E86" s="12" t="s">
        <v>208</v>
      </c>
      <c r="F86" s="14"/>
      <c r="G86" s="14"/>
      <c r="H86" s="14"/>
      <c r="I86" s="13"/>
      <c r="J86" s="6"/>
      <c r="K86" s="6"/>
      <c r="L86" s="6"/>
      <c r="M86" s="6"/>
      <c r="N86" s="6"/>
      <c r="O86" s="6"/>
      <c r="P86" s="6"/>
    </row>
    <row r="87" spans="1:16" ht="12.75">
      <c r="A87" s="12"/>
      <c r="B87" s="14"/>
      <c r="C87" s="13"/>
      <c r="D87" s="12"/>
      <c r="E87" s="12" t="s">
        <v>209</v>
      </c>
      <c r="F87" s="14"/>
      <c r="G87" s="14"/>
      <c r="H87" s="14"/>
      <c r="I87" s="13"/>
      <c r="J87" s="6"/>
      <c r="K87" s="6"/>
      <c r="L87" s="6"/>
      <c r="M87" s="6"/>
      <c r="N87" s="6"/>
      <c r="O87" s="6"/>
      <c r="P87" s="6"/>
    </row>
    <row r="88" spans="1:16" ht="12.75">
      <c r="A88" s="12"/>
      <c r="B88" s="14"/>
      <c r="C88" s="13"/>
      <c r="D88" s="12"/>
      <c r="E88" s="12" t="s">
        <v>210</v>
      </c>
      <c r="F88" s="14"/>
      <c r="G88" s="14"/>
      <c r="H88" s="14"/>
      <c r="I88" s="13"/>
      <c r="J88" s="6"/>
      <c r="K88" s="6"/>
      <c r="L88" s="6"/>
      <c r="M88" s="6"/>
      <c r="N88" s="6"/>
      <c r="O88" s="6"/>
      <c r="P88" s="6"/>
    </row>
    <row r="89" spans="1:16" ht="12.75">
      <c r="A89" s="107"/>
      <c r="B89" s="14"/>
      <c r="C89" s="13"/>
      <c r="D89" s="12"/>
      <c r="E89" s="12" t="s">
        <v>211</v>
      </c>
      <c r="F89" s="14"/>
      <c r="G89" s="14"/>
      <c r="H89" s="13"/>
      <c r="I89" s="13"/>
      <c r="J89" s="6"/>
      <c r="K89" s="6"/>
      <c r="L89" s="6"/>
      <c r="M89" s="6"/>
      <c r="N89" s="6"/>
      <c r="O89" s="6"/>
      <c r="P89" s="6"/>
    </row>
    <row r="90" spans="1:16" ht="12.75">
      <c r="A90" s="11"/>
      <c r="B90" s="9"/>
      <c r="C90" s="9" t="s">
        <v>121</v>
      </c>
      <c r="D90" s="37">
        <f>+D85+D81</f>
        <v>1549000</v>
      </c>
      <c r="E90" s="9"/>
      <c r="F90" s="9"/>
      <c r="G90" s="9"/>
      <c r="H90" s="9"/>
      <c r="I90" s="10"/>
      <c r="J90" s="6"/>
      <c r="K90" s="6"/>
      <c r="L90" s="6"/>
      <c r="M90" s="6"/>
      <c r="N90" s="6"/>
      <c r="O90" s="6"/>
      <c r="P90" s="6"/>
    </row>
    <row r="91" spans="1:17" ht="12.75">
      <c r="A91" s="14"/>
      <c r="B91" s="14"/>
      <c r="C91" s="14"/>
      <c r="D91" s="26"/>
      <c r="E91" s="14"/>
      <c r="F91" s="14"/>
      <c r="G91" s="14"/>
      <c r="H91" s="14"/>
      <c r="I91" s="14"/>
      <c r="J91" s="6"/>
      <c r="K91" s="6"/>
      <c r="L91" s="6"/>
      <c r="M91" s="6"/>
      <c r="N91" s="6"/>
      <c r="O91" s="6"/>
      <c r="P91" s="6"/>
      <c r="Q91" s="6"/>
    </row>
    <row r="92" spans="1:17" ht="12.75">
      <c r="A92" s="6" t="s">
        <v>212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ht="12.75">
      <c r="A94" s="6" t="s">
        <v>213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.75">
      <c r="A95" s="6" t="s">
        <v>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ht="12.75">
      <c r="A96" s="6" t="s">
        <v>214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ht="12.75">
      <c r="A97" s="6" t="s">
        <v>165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ht="12.75">
      <c r="A98" s="6" t="s">
        <v>215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 t="s">
        <v>235</v>
      </c>
      <c r="B107" s="6"/>
      <c r="C107" s="6"/>
      <c r="D107" s="6"/>
      <c r="E107" s="6"/>
      <c r="F107" s="6"/>
      <c r="G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6" t="s">
        <v>6</v>
      </c>
      <c r="B108" s="6"/>
      <c r="C108" s="6"/>
      <c r="D108" s="6"/>
      <c r="E108" s="6"/>
      <c r="F108" s="2" t="s">
        <v>216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ht="12.75">
      <c r="A109" s="6"/>
      <c r="B109" s="6"/>
      <c r="C109" s="6"/>
      <c r="D109" s="6"/>
      <c r="E109" s="6"/>
      <c r="F109" s="152">
        <v>2004</v>
      </c>
      <c r="G109" s="6"/>
      <c r="H109" s="153">
        <v>2003</v>
      </c>
      <c r="I109" s="6"/>
      <c r="J109" s="6"/>
      <c r="K109" s="6"/>
      <c r="L109" s="6"/>
      <c r="M109" s="6"/>
      <c r="N109" s="6"/>
      <c r="O109" s="6"/>
      <c r="P109" s="6"/>
      <c r="Q109" s="6"/>
    </row>
    <row r="110" spans="2:17" ht="12.75">
      <c r="B110" s="6"/>
      <c r="C110" s="6"/>
      <c r="D110" s="6"/>
      <c r="E110" s="6"/>
      <c r="F110" s="2" t="s">
        <v>217</v>
      </c>
      <c r="G110" s="6"/>
      <c r="H110" s="2" t="s">
        <v>217</v>
      </c>
      <c r="I110" s="6"/>
      <c r="J110" s="6"/>
      <c r="K110" s="6"/>
      <c r="L110" s="6"/>
      <c r="M110" s="6"/>
      <c r="N110" s="6"/>
      <c r="O110" s="6"/>
      <c r="P110" s="6"/>
      <c r="Q110" s="6"/>
    </row>
    <row r="111" spans="1:17" ht="12.75">
      <c r="A111" s="6" t="s">
        <v>258</v>
      </c>
      <c r="C111" s="6"/>
      <c r="D111" s="6"/>
      <c r="E111" s="6"/>
      <c r="F111" s="27" t="s">
        <v>218</v>
      </c>
      <c r="G111" s="6"/>
      <c r="H111" s="27" t="s">
        <v>218</v>
      </c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2.75">
      <c r="A112" s="6" t="s">
        <v>231</v>
      </c>
      <c r="C112" s="6"/>
      <c r="D112" s="6"/>
      <c r="E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.75">
      <c r="A113" s="6" t="s">
        <v>232</v>
      </c>
      <c r="B113" s="6"/>
      <c r="C113" s="6"/>
      <c r="D113" s="6"/>
      <c r="E113" s="6"/>
      <c r="F113" s="16"/>
      <c r="G113" s="6"/>
      <c r="H113" s="17" t="s">
        <v>301</v>
      </c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16"/>
      <c r="G114" s="6"/>
      <c r="H114" s="17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 t="s">
        <v>233</v>
      </c>
      <c r="B115" s="6"/>
      <c r="C115" s="6"/>
      <c r="D115" s="6"/>
      <c r="E115" s="6"/>
      <c r="F115" s="6"/>
      <c r="G115" s="6"/>
      <c r="H115" s="17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 t="s">
        <v>234</v>
      </c>
      <c r="B116" s="6"/>
      <c r="C116" s="6"/>
      <c r="D116" s="6"/>
      <c r="E116" s="6"/>
      <c r="F116" s="16"/>
      <c r="G116" s="6"/>
      <c r="H116" s="125" t="s">
        <v>219</v>
      </c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6"/>
      <c r="F117" s="16"/>
      <c r="G117" s="6"/>
      <c r="H117" s="125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2.75">
      <c r="A118" s="6" t="s">
        <v>231</v>
      </c>
      <c r="C118" s="6"/>
      <c r="D118" s="6"/>
      <c r="E118" s="6"/>
      <c r="H118" s="102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 t="s">
        <v>300</v>
      </c>
      <c r="B119" s="6"/>
      <c r="C119" s="6"/>
      <c r="D119" s="6"/>
      <c r="E119" s="6"/>
      <c r="F119" s="16">
        <v>0</v>
      </c>
      <c r="G119" s="6"/>
      <c r="H119" s="17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16"/>
      <c r="G120" s="6"/>
      <c r="H120" s="17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16"/>
      <c r="G121" s="6"/>
      <c r="H121" s="125"/>
      <c r="I121" s="6"/>
      <c r="J121" s="6"/>
      <c r="K121" s="6"/>
      <c r="L121" s="6"/>
      <c r="M121" s="6"/>
      <c r="N121" s="6"/>
      <c r="O121" s="6"/>
      <c r="P121" s="6"/>
      <c r="Q121" s="6"/>
    </row>
    <row r="122" spans="2:17" ht="13.5" thickBot="1">
      <c r="B122" s="6" t="s">
        <v>256</v>
      </c>
      <c r="C122" s="6"/>
      <c r="D122" s="6"/>
      <c r="E122" s="6"/>
      <c r="F122" s="33">
        <v>0</v>
      </c>
      <c r="G122" s="6"/>
      <c r="H122" s="126" t="s">
        <v>220</v>
      </c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3.5" thickTop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 t="s">
        <v>221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 t="s">
        <v>222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24" t="s">
        <v>184</v>
      </c>
      <c r="F126" s="21"/>
      <c r="G126" s="23" t="s">
        <v>185</v>
      </c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23" t="s">
        <v>317</v>
      </c>
      <c r="F127" s="23" t="s">
        <v>318</v>
      </c>
      <c r="G127" s="23" t="s">
        <v>317</v>
      </c>
      <c r="H127" s="23" t="s">
        <v>318</v>
      </c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22" t="s">
        <v>26</v>
      </c>
      <c r="F128" s="22" t="s">
        <v>68</v>
      </c>
      <c r="G128" s="22" t="s">
        <v>26</v>
      </c>
      <c r="H128" s="22" t="s">
        <v>68</v>
      </c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 t="s">
        <v>262</v>
      </c>
      <c r="B130" s="6"/>
      <c r="C130" s="6"/>
      <c r="D130" s="6"/>
      <c r="E130" s="25">
        <v>-443</v>
      </c>
      <c r="F130" s="25">
        <v>-481</v>
      </c>
      <c r="G130" s="25">
        <v>453</v>
      </c>
      <c r="H130" s="30">
        <v>-908</v>
      </c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7" t="s">
        <v>223</v>
      </c>
      <c r="B132" s="6"/>
      <c r="C132" s="6"/>
      <c r="D132" s="6"/>
      <c r="E132" s="31">
        <v>20250</v>
      </c>
      <c r="F132" s="31">
        <v>20250</v>
      </c>
      <c r="G132" s="31">
        <v>20250</v>
      </c>
      <c r="H132" s="31">
        <v>20250</v>
      </c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2.75">
      <c r="A133" s="7" t="s">
        <v>224</v>
      </c>
      <c r="B133" s="6"/>
      <c r="C133" s="6"/>
      <c r="D133" s="6"/>
      <c r="E133" s="32"/>
      <c r="F133" s="32"/>
      <c r="G133" s="32"/>
      <c r="H133" s="32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2.75">
      <c r="A135" s="6" t="s">
        <v>225</v>
      </c>
      <c r="B135" s="6"/>
      <c r="C135" s="6"/>
      <c r="D135" s="6"/>
      <c r="E135">
        <f>+E130/E132*100</f>
        <v>-2.187654320987654</v>
      </c>
      <c r="F135">
        <f>+F130/F132*100</f>
        <v>-2.3753086419753084</v>
      </c>
      <c r="G135">
        <f>+G130/G132*100</f>
        <v>2.237037037037037</v>
      </c>
      <c r="H135">
        <f>+H130/H132*100</f>
        <v>-4.483950617283951</v>
      </c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2.75">
      <c r="A137" s="6" t="s">
        <v>226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7" t="s">
        <v>259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 t="s">
        <v>227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2.75">
      <c r="A142" s="7" t="s">
        <v>228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7" t="s">
        <v>329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ABCDEFGHI</dc:creator>
  <cp:keywords/>
  <dc:description/>
  <cp:lastModifiedBy>PFA Corporate Services</cp:lastModifiedBy>
  <cp:lastPrinted>2004-08-27T08:43:38Z</cp:lastPrinted>
  <dcterms:created xsi:type="dcterms:W3CDTF">2003-08-29T04:29:58Z</dcterms:created>
  <dcterms:modified xsi:type="dcterms:W3CDTF">2004-08-27T08:45:53Z</dcterms:modified>
  <cp:category/>
  <cp:version/>
  <cp:contentType/>
  <cp:contentStatus/>
</cp:coreProperties>
</file>